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Sheet" sheetId="1" r:id="rId1"/>
  </sheets>
  <definedNames>
    <definedName name="_xlnm._FilterDatabase" localSheetId="0" hidden="1">Sheet!$A$1:$F$226</definedName>
  </definedNames>
  <calcPr calcId="144525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</calcChain>
</file>

<file path=xl/sharedStrings.xml><?xml version="1.0" encoding="utf-8"?>
<sst xmlns="http://schemas.openxmlformats.org/spreadsheetml/2006/main" count="613" uniqueCount="393">
  <si>
    <t>"Реконструкція каналізаційної насосної станції СП-17 в м. Кременчуці." Коригування.</t>
  </si>
  <si>
    <t>009П</t>
  </si>
  <si>
    <t>01-08</t>
  </si>
  <si>
    <t>013 П</t>
  </si>
  <si>
    <t>02/08/19</t>
  </si>
  <si>
    <t>02/12-2020А</t>
  </si>
  <si>
    <t>03</t>
  </si>
  <si>
    <t>03-20</t>
  </si>
  <si>
    <t>03/04/2020</t>
  </si>
  <si>
    <t>04|02-2018</t>
  </si>
  <si>
    <t>06/10-10</t>
  </si>
  <si>
    <t>07-03-20П</t>
  </si>
  <si>
    <t>08</t>
  </si>
  <si>
    <t>08-01\21К</t>
  </si>
  <si>
    <t>08-03-20П</t>
  </si>
  <si>
    <t>09-03-20П</t>
  </si>
  <si>
    <t>09/12-01</t>
  </si>
  <si>
    <t>1</t>
  </si>
  <si>
    <t>10</t>
  </si>
  <si>
    <t>11</t>
  </si>
  <si>
    <t>11-12-20П</t>
  </si>
  <si>
    <t>11-20</t>
  </si>
  <si>
    <t>12</t>
  </si>
  <si>
    <t>12-12-20П</t>
  </si>
  <si>
    <t>12-20</t>
  </si>
  <si>
    <t>12-20А</t>
  </si>
  <si>
    <t>14</t>
  </si>
  <si>
    <t>15</t>
  </si>
  <si>
    <t>17</t>
  </si>
  <si>
    <t>17-0291-20/КД</t>
  </si>
  <si>
    <t>17-0292-20/КД</t>
  </si>
  <si>
    <t>17-0293-20/КД</t>
  </si>
  <si>
    <t>17-0296-20/КД</t>
  </si>
  <si>
    <t>17-0312-20/КД</t>
  </si>
  <si>
    <t>17-0341-20/КД</t>
  </si>
  <si>
    <t>17-0363-20/КД</t>
  </si>
  <si>
    <t>17-0413-20/КД</t>
  </si>
  <si>
    <t>17-0620-19</t>
  </si>
  <si>
    <t>1720</t>
  </si>
  <si>
    <t>18</t>
  </si>
  <si>
    <t>18/05-01</t>
  </si>
  <si>
    <t>18/05-02</t>
  </si>
  <si>
    <t>1824</t>
  </si>
  <si>
    <t>19-03-17</t>
  </si>
  <si>
    <t>194-16</t>
  </si>
  <si>
    <t>20</t>
  </si>
  <si>
    <t>20/08-2018</t>
  </si>
  <si>
    <t>21</t>
  </si>
  <si>
    <t>22</t>
  </si>
  <si>
    <t>2289</t>
  </si>
  <si>
    <t>23</t>
  </si>
  <si>
    <t>23-04</t>
  </si>
  <si>
    <t>23-19</t>
  </si>
  <si>
    <t>24</t>
  </si>
  <si>
    <t>25</t>
  </si>
  <si>
    <t>26</t>
  </si>
  <si>
    <t>26/03</t>
  </si>
  <si>
    <t>267/20П</t>
  </si>
  <si>
    <t>27</t>
  </si>
  <si>
    <t>28</t>
  </si>
  <si>
    <t>28/12-2018</t>
  </si>
  <si>
    <t>2812</t>
  </si>
  <si>
    <t>284/20П</t>
  </si>
  <si>
    <t>285</t>
  </si>
  <si>
    <t>29</t>
  </si>
  <si>
    <t>29-18</t>
  </si>
  <si>
    <t>30</t>
  </si>
  <si>
    <t>31</t>
  </si>
  <si>
    <t>31/20-ПО</t>
  </si>
  <si>
    <t>32</t>
  </si>
  <si>
    <t>33</t>
  </si>
  <si>
    <t>34</t>
  </si>
  <si>
    <t>35</t>
  </si>
  <si>
    <t>36</t>
  </si>
  <si>
    <t>37</t>
  </si>
  <si>
    <t>38</t>
  </si>
  <si>
    <t>38/2</t>
  </si>
  <si>
    <t>39</t>
  </si>
  <si>
    <t>39/20-ПО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</si>
  <si>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</si>
  <si>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</si>
  <si>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</si>
  <si>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</si>
  <si>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</si>
  <si>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</si>
  <si>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</si>
  <si>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</si>
  <si>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</si>
  <si>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</si>
  <si>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</si>
  <si>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</si>
  <si>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</si>
  <si>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</si>
  <si>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</si>
  <si>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5305/2к</t>
  </si>
  <si>
    <t>5305/3к</t>
  </si>
  <si>
    <t>54</t>
  </si>
  <si>
    <t>5433/к</t>
  </si>
  <si>
    <t>55</t>
  </si>
  <si>
    <t>56</t>
  </si>
  <si>
    <t>57</t>
  </si>
  <si>
    <t>58</t>
  </si>
  <si>
    <t>59</t>
  </si>
  <si>
    <t>6</t>
  </si>
  <si>
    <t>6-А</t>
  </si>
  <si>
    <t>60</t>
  </si>
  <si>
    <t>61</t>
  </si>
  <si>
    <t>62</t>
  </si>
  <si>
    <t>7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</si>
  <si>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Кременчуцького ліцею №30 «Олімп» імені Н.М. Шевченко Кременчуцької міської ради Полтавської області по пров. О.Кошового, 3 в м. Кременчуці (нове будівництво) 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</si>
  <si>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 1 Кременчуцької міської ради Полтавської області по вул. Чкалова, 1-А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</si>
  <si>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 22 Кременчуцької міської ради Полтавської області по вул. Шкільній, 16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</si>
  <si>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I-III ступенів №19 Кременчуцької міської ради Полтавської області по вул. Шевченка 58/69 в м. Кременчуці (нове будівництво) ")</t>
  </si>
  <si>
    <t>71310000-4: 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І-ІІІ ступенів №31 Кременчуцької міської ради Полтавської області по вул. Героїв України, 39А в м. Кременчуці (нове будівництво)")</t>
  </si>
  <si>
    <t>71310000-4: Консультаційні послуги у галузях інженерії та будівництва (експертиза кошторисної документації проєкту будівництва "Капітальний ремонт тротуару по вул. Ігоря Сердюка від вул. Небесної Сотні до вул. Лейтенанта Покладова в м. Кременчуці")</t>
  </si>
  <si>
    <t>71310000-4: Консультаційні послуги у галузях інженерії та будівництва (експертиза кошторисної документації проєкту будівництва "Комплексний благоустрій території в районі житлового будинку №29 по вул. Вадима Пугачова у м. Кременчуці (нове будівництво). Коригування")</t>
  </si>
  <si>
    <t>71310000-4: Консультаційні послуги у галузях інженерії та будівництва (експертиза кошторисної документації проєкту будівництва "Улаштування дитячого майданчика з елементами для занять спортом по вулиці Європейській, 64 в м. Кременчуці (нове будівництво)")</t>
  </si>
  <si>
    <t>71320000-7: Послуги з інженерного проектування (коригування проєктно-кошторисної документації по об'єкту «Капітальний ремонт тротуару по вул. Ігоря Сердюка від вул. Небесної Сотні до вул. Лейтенанта Покладова в м. Кременчуці»(коригування))</t>
  </si>
  <si>
    <t>71320000-7: Послуги з інженерного проектування (розроблення проєктно-кошторисної документації по об'єкту "Влаштування елементів благоустрою (дитячого майданчику) в районі ж/б №27 по вул. Героїв України в м.Кременчуці (нове будівництво)")</t>
  </si>
  <si>
    <t>71320000-7: Послуги з інженерного проектування (розроблення проєктно-кошторисної документації по об'єкту «Комплексний благоустрій території «Скверу життя» шляхом реконструкції елементів благоустрою та встановлення малих архітектурних форм по проспекту Лесі Українки в м. Кременчуці»)</t>
  </si>
  <si>
    <t>71320000-7: Послуги з інженерного проєктування (розроблення проєктно-кошторисної документації по об'єкту "Встановлення сучасного мультифункціонального спортивного майданчику на території Кременчуцької загальноосвітньої школи І-ІІІ ступенів №20 Кременчуцької міської ради Полтавської області по вул. Академіка Маслова, 12 в м. Кременчуці (нове будівництво)")</t>
  </si>
  <si>
    <t>8</t>
  </si>
  <si>
    <t>81,20</t>
  </si>
  <si>
    <t>88</t>
  </si>
  <si>
    <t>9</t>
  </si>
  <si>
    <t>«Будівництво адміністративної будівлі по вул. Княгині Ольги, 3 (попередня назва – вул. Червоних Слідопитів) в м. Кременчуці» (коригування)</t>
  </si>
  <si>
    <t xml:space="preserve">«Капітальний ремонт меморіального комплексу «Вічно Живим» в м. Кременчуці.» (коригування) </t>
  </si>
  <si>
    <t>«Капітальний ремонт тротуарів по проспекту Свободи від зупинки «Вічно живим» до вул. Європейської в м. Кременчуці» (коригування) (код за ДК 021:2015 – 45000000-7 Будівельні роботи.)</t>
  </si>
  <si>
    <t>«Комплексний благоустрій території в районі житлового будинку № 29 по вул. Вадима Пугачова у м. Кременчуці (нове будівництво)»</t>
  </si>
  <si>
    <t>«Реконструкція будівель Кременчуцького краєзнавчого музею». (Коригування. Додаткові роботи)</t>
  </si>
  <si>
    <t xml:space="preserve">«Реконструкція будівель стаціонару (літ. «А») та госпблоку (літ. «Б, В») «Шкіряно-венерологічного диспансеру» під Кременчуцький міський Центр соціальної реабілітації дітей-інвалідів за адресою: вул. І. Приходька, 5, м. Кременчук, Полтавська область» (коригування) </t>
  </si>
  <si>
    <t>«Реконструкція будівлі під центр муніципальних послуг по вул. Гагаріна, 14 в місті Кременчуці Полтавської області (коригування)»</t>
  </si>
  <si>
    <t xml:space="preserve">«Реконструкція дитячого садка по вул. Генерала Манагарова, 5а в м. Кременчуці» (Коригування. Додаткові роботи.) </t>
  </si>
  <si>
    <t>«Реконструкція каналізаційної насосної станції СП-17 в м. Кременчуці» Коригування.</t>
  </si>
  <si>
    <t>«Реконструкція міського парку культури і відпочинку "Придніпровський" у м. Кременчуці». (Коригування).</t>
  </si>
  <si>
    <t>«Реконструкція міського парку культури і відпочинку «Придніпровський» у м. Кременчуці» (Коригування. Додаткові роботи.)</t>
  </si>
  <si>
    <t>Ідентифікатор закупівлі</t>
  </si>
  <si>
    <t>Інженерні вишукування по об’єкту: "Будівництво тролейбусних ліній по вул. Республіканській, вул. Макаренка та вул. Івана Приходька в м. Кременчуці"</t>
  </si>
  <si>
    <t>АДВОКАТСЬКЕ ОБ'ЄДНАННЯ "КОНСАЛТИНГ ГРУП"</t>
  </si>
  <si>
    <t>АКЦІОНЕРНЕ ТОВАРИСТВО "ПОЛТАВАОБЛЕНЕРГО"</t>
  </si>
  <si>
    <t>БІЛОУС ТАМАРА МИКОЛАЇВНА</t>
  </si>
  <si>
    <t>БОЛОТІНА ЮЛІЯ СЕРГІЇВНА</t>
  </si>
  <si>
    <t>Благоустрій території по вул. Юрія Кондратюка в районі житлових будинків № 14 та № 18 в м. Кременчуці (нове будівництво)</t>
  </si>
  <si>
    <t>Будівництво  комп’ютерної мережі від будівлі по вул. Гагаріна, 14 до будівель по вул. Генерала Жадова, 12 та площі  Перемоги, 2 в м. Кременчуці</t>
  </si>
  <si>
    <t>Будівництво адміністративної   будівлі   по вул. Княгині Ольги, 3 (попередня назва – вул. Червоних Слідопитів) в м. Кременчуці. (45000000-7)</t>
  </si>
  <si>
    <t>Будівництво водопроводу по 2-му проїзду Макаренка в м. Кременчуці</t>
  </si>
  <si>
    <t>Будівництво водопроводу по проїзду Весняному в м. Кременчуці</t>
  </si>
  <si>
    <t>Будівництво зовнішньої вбиральні біля будинку № 124 по вул. Леонова в м. Кременчуці</t>
  </si>
  <si>
    <t>Будівництво зовнішніх мереж водопостачання та водовідведення до нежитлової будівлі по пров. Гомельський, 22 в м. Кременчуці</t>
  </si>
  <si>
    <t>Будівництво міського архіву по вул. Гагаріна, 14 в м. Кременчуці</t>
  </si>
  <si>
    <t>Будівництво пішохідної доріжки від бульвару Автокразівського між житловими будинками №33 та №35 до підпірної стінки в районі житлового будинку №15 по пров. Сорочинському в м. Кременчуці</t>
  </si>
  <si>
    <t>Виготовлення проєктно-кошторисної документації по об'єкту: "Капітальний ремонт тротуару по вул. Вадима Пугачова від житлового будинку №29 до вул. Київської в м. Кременчуці"</t>
  </si>
  <si>
    <t>Виконання робіт по коригуванню проєктно-кошторисної документації з проходженням будівельної експертизи по обʼєкту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Полтавська обл."</t>
  </si>
  <si>
    <t xml:space="preserve">Влаштування (нове будівництво) елементів благоустрою (дитячого майданчика) в районі житлових будинків №10 та №12 по пров. Гвардійському в м. Кременчуці </t>
  </si>
  <si>
    <t>Влаштування елементів благоустрою (дитячих майданчиків) в районі житлових будинків №1 та №3 по вул. 1905 року в м. Кременчуці</t>
  </si>
  <si>
    <t xml:space="preserve">Влаштування елементів благоустрою (дитячих майданчиків) в районі житлових будинків №1 та №3 по вул. Першотравневій в м. Кременчуці
</t>
  </si>
  <si>
    <t xml:space="preserve">Влаштування елементів благоустрою (дитячих майданчиків) в районі житлового будинку №1 по вул. Перемоги в м. Кременчуці
</t>
  </si>
  <si>
    <t>Влаштування елементів благоустрою (дитячих майданчиків) в районі житлового будинку №10/24 по вул. 29 Вересня в м. Кременчуці</t>
  </si>
  <si>
    <t>Влаштування елементів благоустрою (дитячих майданчиків) в районі житлового будинку №13/9 по вул. Академіка Маслова в м. Кременчуці</t>
  </si>
  <si>
    <t>Влаштування елементів благоустрою (дитячого майданчика) в районі житлового будинку № 28 та № 30 по вул. Володимира Великого в м. Кременчуці (нове будівництво)</t>
  </si>
  <si>
    <t>Влаштування елементів благоустрою (дитячого майданчика) в районі житлового будинку № 5 по вул. Миру в м. Кременчуці (нове будівництво)</t>
  </si>
  <si>
    <t>Влаштування елементів благоустрою (дитячого майданчика) в районі житлового будинку №15 по вул. Миру в м. Кременчуці (нове будівництво)</t>
  </si>
  <si>
    <t>Влаштування елементів благоустрою (дитячого майданчика) в районі житлового будинку №26/37 по вул. Соборній в м. Кременчуці (нове будівництво)</t>
  </si>
  <si>
    <t>Влаштування елементів благоустрою (дитячого майданчика) в районі житлового будинку №37 по проспекту Свободи в м. Кременчуці (нове будівництво)</t>
  </si>
  <si>
    <t>Влаштування елементів благоустрою (дитячого майданчика) в районі житлового будинку №50 по вул. Київській в м. Кременчуці (нове будівництво)</t>
  </si>
  <si>
    <t>Влаштування елементів благоустрою (дитячого майданчика) в районі житлового будинку №59 по вул. Київській в м. Кременчуці (нове будівництво)</t>
  </si>
  <si>
    <t>Влаштування елементів благоустрою (дитячого майданчику) в районі житлового будинку №27 по вул. Героїв України в м. Кременчуці (нове будівництво)</t>
  </si>
  <si>
    <t>Влаштування елементів благоустрою (дитячого майданчику) в районі житлового будинку №27 по вул. Героїв України в м.Кременчуці (нове будівництво)</t>
  </si>
  <si>
    <t>Влаштування елементів благоустрою спортивного майданчика в районі житлового будинку №8 по вул. Воїнів Інтернаціоналістів в м. Кременчуці</t>
  </si>
  <si>
    <t>Влаштування на прибудинковій території елементів благоустрою (дитячих майданчиків) в районі житлового будинку № 9  по вул. Небесної Сотні в м. Кременчуці</t>
  </si>
  <si>
    <t>Встановлення сучасних мультифункціональних спортивних майданчиків по вул. Володимира Великого, 52 в м. Кременчуці (нове будівництво)</t>
  </si>
  <si>
    <t>Встановлення сучасних мультифункціональних спортивних майданчиків по вул. Олександра Білаша, 32 у м. Кременчуці (нове будівництво)</t>
  </si>
  <si>
    <t>Встановлення сучасних мультифункціональних спортивних майданчиків по пров. Грозненський,4 в м. Кременчуці (нове будівництво)</t>
  </si>
  <si>
    <t>Встановлення сучасного мультифункціонального спортивного майданчику на території Кременчуцького ліцею № 30 "Олімп" імені Н. М. Шевченко Кременчуцької міської ради Полтавської області по пров. О. Кошового, 3 в м. Кременчуці (нове будівництво)</t>
  </si>
  <si>
    <t>Встановлення сучасного мультифункціонального спортивного майданчику на території Кременчуцького ліцею №30 «Олімп» імені Н.М. Шевченко Кременчуцької міської ради Полтавської області по пров. О.Кошового, 3 в м. Кременчуці (нове будівництво). Проектні роботи.</t>
  </si>
  <si>
    <t xml:space="preserve">Встановлення сучасного мультифункціонального спортивного майданчику на території Кременчуцького ліцею-інтернату №21 «СТАРТ» спортивного профілю Кременчуцької міської ради Полтавської області по вул. Чкалова, 217 в м. Кременчуці (нове будівництво). Проектні роботи.
</t>
  </si>
  <si>
    <t>Встановлення сучасного мультифункціонального спортивного майданчику на території Кременчуцької загальноосвітньої школи I-III ступенів № 1 Кременчуцької міської ради Полтавської області по вул. Чкалова, 1-А в м. Кременчуці (нове будівництво). Проектні роботи.</t>
  </si>
  <si>
    <t>Встановлення сучасного мультифункціонального спортивного майданчику на території Кременчуцької загальноосвітньої школи I-III ступенів №19 Кременчуцької міської ради Полтавської області по вул. Шевченка 58/69 в м. Кременчуці (нове будівництво). Проектні роботи.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</si>
  <si>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 1 Кременчуцької міської ради Полтавської області по вул. Чкалова, 1-А в м. Кременчуці (нове будівництво)</t>
  </si>
  <si>
    <t xml:space="preserve">Встановлення сучасного мультифункціонального спортивного майданчику на території Кременчуцької загальноосвітньої школи І-ІІІ ступенів № 22 Кременчуцької міської ради Полтавської області по вул. Шкільній, 16 в м. Кременчуці (нове будівництво)
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</si>
  <si>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 31 Кременчуцької міської ради Полтавської області по вул. Героїв України, 39А в м. Кременчуці (нове будівництво)</t>
  </si>
  <si>
    <t>Встановлення сучасного мультифункціонального спортивного майданчику на території Кременчуцької загальноосвітньої школи І-ІІІ ступенів №31 Кременчуцької міської ради Полтавської області по вул. Героїв України, 39А в м. Кременчуці (нове будівництво). Проектні роботи.</t>
  </si>
  <si>
    <t>ГРОБОВА ЛЮДМИЛА МИХАЙЛІВНА</t>
  </si>
  <si>
    <t>Гробова Людмила Михайлівна</t>
  </si>
  <si>
    <t>ДЕРЖАВНЕ ПІДПРИЄМСТВО "ДЕРЖАВНИЙ ПРОЕКТНИЙ ІНСТИТУТ МІСТОБУДУВАННЯ "МІСЬКБУДПРОЕКТ" (М.ПОЛТАВА)"</t>
  </si>
  <si>
    <t>ДЕРЖАВНЕ ПІДПРИЄМСТВО "СПЕЦІАЛІЗОВАНА ДЕРЖАВНА ЕКСПЕРТНА ОРГАНІЗАЦІЯ-ЦЕНТРАЛЬНА СЛУЖБА УКРАЇНСЬКОЇ ДЕРЖАВНОЇ БУДІВЕЛЬНОЇ ЕКСПЕРТИЗИ"</t>
  </si>
  <si>
    <t>Державне підприємство "Державний проектний інститут містобудування "Міськбудпроект"</t>
  </si>
  <si>
    <t>Договір діє до:</t>
  </si>
  <si>
    <t>Експертиза проекту: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Пол-тавська обл."</t>
  </si>
  <si>
    <t>Збірник "Ціноутворення у будівництві"</t>
  </si>
  <si>
    <t>Здійснення авторського нагляду за виконанням робіт по об'єкту: "Реконструкція(перенесення) газопроводу високого тиску в районі вул.Василя Симоненка в м. Кременчуці"</t>
  </si>
  <si>
    <t>Здійснення авторського нагляду за виконанням робіт по об’єкту: «Реконструкція будівель стаціонару (літ. «А») та госпблоку (літ. «Б, В») «Шкіряно-венерологічного диспансеру під Кременчуцький міський Центр соціальної реабілітації дітей-інвалідів за адресою: вул. Івана Приходька, 5, м. Кременчук, Полтавська область»</t>
  </si>
  <si>
    <t>КІШИНЕЦЬ ДМИТРО АНАТОЛІЙОВИЧ</t>
  </si>
  <si>
    <t>КОМУНАЛЬНЕ ГОСПРОЗРАХУНКОВЕ ПІДПРИЄМСТВО "КРЕМІНЬМІСЬКПРОЕКТ" КРЕМЕНЧУЦЬКОЇ МІСЬКОЇ РАДИ ПОЛТАВСЬКОЇ ОБЛАСТІ</t>
  </si>
  <si>
    <t>КОМУНАЛЬНЕ ГОСПРОЗРАХУНКОВЕ ПІДПРИЄМСТВО "СОЮЗРЕМБУД"</t>
  </si>
  <si>
    <t>КОМУНАЛЬНЕ ПІДПРИЄМСТВО "МУНІЦИПАЛЬНА ВАРТА"</t>
  </si>
  <si>
    <t>КОМУНАЛЬНЕ ПІДПРИЄМСТВО "МУНІЦИПАЛЬНА ВАРТА" КРЕМЕНЧУЦЬКОЇ МІСЬКОЇ РАДИ ПОЛТАВСЬКОЇ ОБЛАСТІ</t>
  </si>
  <si>
    <t>Канцтовари</t>
  </si>
  <si>
    <t>Капітальний ремонт (утеплення) фасадів нежитлової будівлі по вул. Миколаївській, 1А в м. Кременчуці Полтавської області</t>
  </si>
  <si>
    <t>Капітальний ремонт будинку-гуртожитку №6 по вул.Гвардійській у м.Кременчуці</t>
  </si>
  <si>
    <t>Капітальний ремонт внутрішньоквартального тротуару від будинку №18 по вул. Генерала Манагарова до існуючого тротуару в районі будинку № 20 А по вул. Генерала Манагарова в м. Кременчуці</t>
  </si>
  <si>
    <t>Капітальний ремонт електромереж зовнішнього освітлення  площі Перемоги в м. Кременчуці</t>
  </si>
  <si>
    <t>Капітальний ремонт зупинки громадського транспорту «Школа» по вул. Б. Хмельницького в бік міського ринку з благоустроєм прилеглої території в м. Кременчуці</t>
  </si>
  <si>
    <t>Капітальний ремонт нежитлових приміщень по вул. Генерала Жадова, 12 в м. Кременчуці</t>
  </si>
  <si>
    <t>Капітальний ремонт нежитлових приміщень по вул. Генерала Жадова, 12 в м. Кременчуці. Коригування</t>
  </si>
  <si>
    <t>Капітальний ремонт тротуару в районі житлового будинку №16 кварталу 287 в м. Кременчуці</t>
  </si>
  <si>
    <t>Капітальний ремонт тротуару від житлового  будинку № 63 до будівлі № 65 по пров. Героїв Бресту в м. Кременчуці</t>
  </si>
  <si>
    <t>Капітальний ремонт тротуару на ділянці від вул. Воїнів-Інтернаціоналістів, буд. №4 до вул. Володимира Великого, буд. №72 в м. Кременчуці</t>
  </si>
  <si>
    <t>Капітальний ремонт тротуару на ділянці від проспекту Лесі Українки, буд. 65 до буд. №16 287-ий квартал в м. Кременчуці</t>
  </si>
  <si>
    <t>Капітальний ремонт тротуару по вул. Ігоря Сердюка від вул. Небесної Сотні до вул. Лейтенанта Покладова в м. Кременчуці</t>
  </si>
  <si>
    <t>Капітальний ремонт тротуару по вул. Ігоря Сердюка від вул. Небесної Сотні до вул. Лейтенанта Покладова в м. Кременчуці (коригування)</t>
  </si>
  <si>
    <t>Капітальний ремонт тротуару по вул. Генерала Жадова від центрального входу парку культури і відпочинку "Придніпровський" до вул. Коцюбинського в м. Кременчуці</t>
  </si>
  <si>
    <t>Капітальний ремонт тротуару по вул. Генерала Родимцева в м.Кременчуці</t>
  </si>
  <si>
    <t>Капітальний ремонт тротуару по вул. Соборній в районі будинку № 4/28 у місті Кременчуці</t>
  </si>
  <si>
    <t>Капітальний ремонт тротуарів по бул. Автокразівському від вул. Гранітної до пров. Героїв Бресту в м. Кременчуці» (коригування) (код ДК 021:2015 – 45000000-7 Будівельні роботи)</t>
  </si>
  <si>
    <t>Капітальний ремонт тротуарів по вул. Вадима Пугачова від проспекту Свободи до житлового будинку №29 по вул. Вадима Пугачова в м.Кременчуці</t>
  </si>
  <si>
    <t>Капітальний ремонт тротуарів прилеглих до скверу «Імені Олега Бабаєва» (попередняназва – сквер «Жовтневий») з боку вул. Соборної (попередня назва – вул. Леніна) та вул. Ігоря Сердюка (попередня назва – вул. Жовтнева) в м. Кременчуці. Коригування.</t>
  </si>
  <si>
    <t>Комплексний благоустрій парку «Юність» в м. Кременчуці (нове будівництво)</t>
  </si>
  <si>
    <t>Комплексний благоустрій прибудинкової території будинку № 3 А по вул. Керченській в м. Кременчуці (нове будівництво)</t>
  </si>
  <si>
    <t>Комплексний благоустрій прибудинкової території в районі житлових будинків № 19, № 31, № 33 по проспекту Свободи в м. Кременчуці (нове будівництво)</t>
  </si>
  <si>
    <t>Комплексний благоустрій території "Скверу життя" шляхом реконструкції елементів благоустрою та встановлення малих архітектурних форм по проспекту Лесі Українки в м. Кременчуці</t>
  </si>
  <si>
    <t>Комплексний благоустрій території в районі будівлі № 115 по проспекту Лесі Українки в м. Кременчуці (нове будівництво)</t>
  </si>
  <si>
    <t>Комплексний благоустрій території в районі житлових будинків № 14 та № 18 по вул. Юрія Кондратюка в м. Кременчуці (нове будівництво)</t>
  </si>
  <si>
    <t>Комплексний благоустрій території в районі житлових будинків № 40А та 42А по вул. Правобережній у м. Кременчуці (нове будівництво)</t>
  </si>
  <si>
    <t>Комплексний благоустрій території в районі житлового будинку № 29 по вул. Вадима Пугачова у м. Кременчуці (нове будівництво)</t>
  </si>
  <si>
    <t xml:space="preserve">Комплексний благоустрій території в районі житлового будинку № 29 по вул. Вадима Пугачова у м. Кременчуці (нове будівництво). Коригування.
</t>
  </si>
  <si>
    <t>Комплексний благоустрій території в районі житлового будинку № 29 по вул. Вадима Пугачова у м. Кременчуці. (нове будівництво) Коригування</t>
  </si>
  <si>
    <t xml:space="preserve">Комплексний благоустрій території в районі житлового будинку №1 по вул. Генерала Манагарова в м. Кременчуці (нове будівництво) </t>
  </si>
  <si>
    <t>Комплексний благоустрій території в районі житлового будинку №1 по вул. Генерала Манагарова в м. Кременчуці (нове будівництво) коригування.</t>
  </si>
  <si>
    <t>Комплексний благоустрій території з улаштуванням зон спортивного та масового відпочинку в районі будинку №80 по просп. Лесі Українки в м. Кременчуці</t>
  </si>
  <si>
    <t>Комунальне госпрозрахункове підприємство "Креміньміськпроект"</t>
  </si>
  <si>
    <t xml:space="preserve">Комунальне госпрозрахункове підприємство “Союзрембуд” </t>
  </si>
  <si>
    <t>Консультаційні послуги у галузях інженерії та будівництва (експертиза кошторисної документації проєкту будівництва "Встановлення сучасного мультифункціонального спортивного майданчику на території Кременчуцької загальноосвітньої школи І-ІІІ ступенів №20 Кременчуцької міської ради Полтавської області по вул. Академіка Маслова, 12 в м. Кременчуці (нове будівництво)")</t>
  </si>
  <si>
    <t>Консультаційні послуги у галузях інженерії та будівництва (експертиза кошторисної документації проєкту будівництва "Капітальний ремонт тротуару по вул. Вадима Пугачова від житлового будинку № 29 до вул. Київської в м.Кременчуці")</t>
  </si>
  <si>
    <t>Консультаційні послуги у галузях інженерії та будівництва (експертиза кошторисної документації проєкту будівництва "Комплексний благоустрій території в районі будинків №1,3,5 по вул. Героїв Крут в м. Кременчуці (нове будівництво)"</t>
  </si>
  <si>
    <t>Консультаційні послуги у галузях інженерії та будівництва (експертиза проєкту будівництва "Встановлення сучасного мультифункціонального спортивного майданчику на території Кременчуцького ліцею-інтернату №21 «СТАРТ» спортивного профілю Кременчуцької міської ради Полтавської області по вул. Чкалова, 217 в м. Кременчуці (нове будівництво)")</t>
  </si>
  <si>
    <t>Коригування кошторисної документації Проекту "Реконструкція будівель стаціонару (літ. "А") та госпблоку (літ. "Б, В") "Шкіряно-венерологічного диспансеру" під Кременчуцький міський центр соціальної реабілітації дітей-інвалідів за адресою: вул. І. Приходька, 5, м. Кременчук, Пол-тавська обл."</t>
  </si>
  <si>
    <t>Коригування проектної документації "Реконструкція будівель Кременчуцького краєзнавчого музею"</t>
  </si>
  <si>
    <t>Коригування проєктно-кошторисної документації об’єкту " Реконструкція будівель стаціонару (літ. "А") та госпблоку (літ."Б", "В") "Шкіряно-венерологічного диспансеру" під Кременчуцький міськи Центр соціальної реабілітації дітей-інвалідів за адресою: вул. І. Приходька, 5, м. Кременчук, Полтавська область»</t>
  </si>
  <si>
    <t>Коригування проєктно-кошторисної документації по об'єкту: "Комплексний благоустрій території в районі житлового будинку № 29 по вул. Вадима Пугачова у м. Кременчуці (нове будівництво)"</t>
  </si>
  <si>
    <t>Кішинець Дмитро Анатолійович</t>
  </si>
  <si>
    <t>МАЗУР ВАЛЕРІЙ ВОЛОДИМИРОВИЧ</t>
  </si>
  <si>
    <t>МАЛЕ КОЛЕКТИВНЕ ПІДПРИЄМСТВО "ЕКОГАЗ"</t>
  </si>
  <si>
    <t>Надання технічних умов на перенесення (перевлаштування) об'єктів електромереж</t>
  </si>
  <si>
    <t>Номер договору</t>
  </si>
  <si>
    <t>ОЛІЙНИК АНДРІЙ ОЛЕГОВИЧ</t>
  </si>
  <si>
    <t>Охоронні послуги</t>
  </si>
  <si>
    <t>ПП "Інженерний центр "Енергоексперт"</t>
  </si>
  <si>
    <t>ПП "БУДМОНТАЖПРОЕКТ-17"</t>
  </si>
  <si>
    <t>ПП "Будмонтажпроект-17"</t>
  </si>
  <si>
    <t>ПП "ДАС БУД"</t>
  </si>
  <si>
    <t>ПП "КРЕМІНБУД"</t>
  </si>
  <si>
    <t>ПП "Кремінбуд"</t>
  </si>
  <si>
    <t>ПП "ПЕРША УКРАЇНСЬКА БУДІВЕЛЬНА КОМПАНІЯ"</t>
  </si>
  <si>
    <t>ПП "ПРОМІНВЕСТ-АВТОМАТИКА"</t>
  </si>
  <si>
    <t>ПП Інженерний центр Енергоексперт</t>
  </si>
  <si>
    <t>ПРИВАТНЕ АКЦІОНЕРНЕ ТОВАРИСТВО "ДНІПРОВСЬКИЙ ІНСТИТУТ ПО ПРОЕКТУВАННЮ ОБ’ЄКТІВ КОМУНАЛЬНИХ СПОРУД МІСТ ТА НАСЕЛЕНИХ ПУНКТІВ"</t>
  </si>
  <si>
    <t>ПРИВАТНЕ АКЦІОНЕРНЕ ТОВАРИСТВО "КРЕМЕНЧУКГАЗ"</t>
  </si>
  <si>
    <t>ПРИВАТНЕ ПІДПРИЄМСТВО "БУДІВЕЛЬНИЙ ДІМ "БУДІВНИЦТВО"</t>
  </si>
  <si>
    <t>ПРИВАТНЕ ПІДПРИЄМСТВО "БУДМОНТАЖПРОЕКТ-17"</t>
  </si>
  <si>
    <t>ПРИВАТНЕ ПІДПРИЄМСТВО "ГРАНДБУД-К"</t>
  </si>
  <si>
    <t>ПРИВАТНЕ ПІДПРИЄМСТВО "ДАНКОБУД"</t>
  </si>
  <si>
    <t>ПРИВАТНЕ ПІДПРИЄМСТВО "ДАС БУД"</t>
  </si>
  <si>
    <t>ПРИВАТНЕ ПІДПРИЄМСТВО "КРЕМІНБУД"</t>
  </si>
  <si>
    <t>ПРИВАТНЕ ПІДПРИЄМСТВО "ПЕРША УКРАЇНСЬКА БУДІВЕЛЬНА КОМПАНІЯ"</t>
  </si>
  <si>
    <t>ПРИВАТНЕ ПІДПРИЄМСТВО "ПРОМІНВЕСТ-АВТОМАТИКА"</t>
  </si>
  <si>
    <t>ПРИВАТНЕ ПІДПРИЄМСТВО "ФІРМА "ПРИНЦИП"</t>
  </si>
  <si>
    <t>План закупівель Звіт про укладений договір Дані опубліковано на ЦБД  з ЕЦП/КЕП 
Встановлення сучасного мультифункціонального спортивного майданчику на території Кременчуцької загальноосвітньої школи I-III ступенів № 22 Кременчуцької міської ради Полтавської області по вул. Шкільній, 16 в м. Кременчуці (нове будівництво). Проектні роботи.</t>
  </si>
  <si>
    <t>Поліпшення технічного стану та благоустрій ставка в парку «Міський сад» в м. Кременчуці (коригування)</t>
  </si>
  <si>
    <t>Поліпшення технічного стану та благоустрій ставка в парку «Міський сад» у м. Кременчуці (коригування)</t>
  </si>
  <si>
    <t xml:space="preserve">Послуги з авторського нагляду за виконанням робіт на об’єкті: «Будівництво адміністративної будівлі по вул. Княгині Ольги, 3 (попередня назва – вул. Червоних Слідопитів) в м. Кременчуці»
</t>
  </si>
  <si>
    <t>Послуги з авторського нагляду за виконанням робіт на об’єкті: «Влаштування елементів благоустрою (дитячого майданчика) в районі житлового будинку № 28 та № 30 по вул. Володимира Великого в м. Кременчуці (нове будівництво)»</t>
  </si>
  <si>
    <t xml:space="preserve">Послуги з авторського нагляду за виконанням робіт на об’єкті: «Влаштування елементів благоустрою (дитячого майданчика) в районі житлового будинку № 5 по вул. Миру в м. Кременчуці (нове будівництво)»
</t>
  </si>
  <si>
    <t>Послуги з авторського нагляду за виконанням робіт на об’єкті: «Влаштування елементів благоустрою (дитячого майданчика) в районі житлового будинку №59 по вул. Київській в м. Кременчуці (нове будівництво)»</t>
  </si>
  <si>
    <t>Послуги з авторського нагляду за виконанням робіт на об’єкті: «Влаштування елементів благоустрою (дитячого майданчику) в районі житлового будинку №27 по вул. Героїв України в м.Кременчуці (нове будівництво)»</t>
  </si>
  <si>
    <t>Послуги з авторського нагляду за виконанням робіт на об’єкті: «Встановлення сучасного мультифункціонального спортивного майданчику на території Кременчуцької загальноосвітньої школи І-ІІІ ступенів № 22 Кременчуцької міської ради Полтавської області по вул. Шкільній, 16 в м. Кременчуці (нове будівництво)»</t>
  </si>
  <si>
    <t>Послуги з авторського нагляду за виконанням робіт на об’єкті: «Капітальний ремонт зупинки громадського транспорту «Школа» по вул. Б.Хмельницького в бік міського ринку з благоустроєм прилеглої території в м. Кременчуці» (ДК 021:2015: 71520000-9 – Послуги з нагляду за виконанням будівельних робіт)</t>
  </si>
  <si>
    <t>Послуги з авторського нагляду за виконанням робіт на об’єкті: «Комплексний благоустрій території "Скверу життя" шляхом реконструкції елементів благоустрою та встановлення малих архітектурних форм по проспекту Лесі Українки в м. Кременчуці»</t>
  </si>
  <si>
    <t>Послуги з авторського нагляду за виконанням робіт на об’єкті: «Комплексний благоустрій території в районі житлового будинку № 29 по вул. Вадима Пугачова у м. Кременчуці. (нове будівництво)»</t>
  </si>
  <si>
    <t>Послуги з авторського нагляду за виконанням робіт на об’єкті: «Поліпшення технічного стану та благоустрій ставка в парку «Міський сад» в м. Кременчуці»</t>
  </si>
  <si>
    <t>Послуги з авторського нагляду за виконанням робіт на об’єкті: «Улаштування автоматичної системи поливу по вул. Ігоря Сердюка, 2 в м. Кременчуці (нове будівництво)»</t>
  </si>
  <si>
    <t>Послуги з авторського нагляду за виконанням робіт на об’єкті: «Улаштування дитячого майданчика з елементами для занять спортом по вулиці Європейській, 64 в м. Кременчуці (нове будівництво)»</t>
  </si>
  <si>
    <t>Послуги з адвокатської діяльності</t>
  </si>
  <si>
    <t>Послуги з технічного нагляду за будівництвом об’єкта: «Реконструкція будівель стаціонару (літ. «А») та госпблоку (літ. «Б, В») «Шкіряно-венерологічного диспансеру» під Кременчуцький міський Центр соціальної реабілітації дітей-інвалідів за адресою: вул. І. Приходька, 5, м. Кременчук, Полтавська область» (коригування)</t>
  </si>
  <si>
    <t>Послуги з інженерного проектування (коригування проєктно-кошторисної документації по об'єкту «Комплексний благоустрій території в районі житлових будинків № 40А та 42А по вул. Правобережній у м. Кременчуці (нове будівництво)»)</t>
  </si>
  <si>
    <t>Послуги з інженерного проектування (розроблення проєктно-кошторисної документації по об'єкту "Улаштування гумового покриття дитячого спортивно-ігрового комплексу в районі житлового будинку № 14 кварталу 287 в м. Кременчуці (нове будівництво)" з подальшим проходженням експертизи)</t>
  </si>
  <si>
    <t>Послуги з інженерного проєктування (розроблення проєктно-кошторисної документації по об'єкту "Благоустрій території по вул. Юрія Кондратюка в районі житлових будинків №14 та №18 в м.Кременчуці (нове будівництво)")</t>
  </si>
  <si>
    <t>Послуги з інженерного проєктування (розроблення проєктно-кошторисної документації по об'єкту "Капітальний ремонт (утеплення) фасадів нежитлової будівлі по вул. Миколаївській,1А в м. Кременчуці Полтавської області")</t>
  </si>
  <si>
    <t>Послуги з інженерного проєктування (розроблення проєктно-кошторисної документації по об'єкту "Капітальний ремонт тротуару від будинку № 62 по вул. Володимира Великого до будинку № 11-А по вул. Героїв України в м. Кременчуці")</t>
  </si>
  <si>
    <t>Послуги з інженерного проєктування (розроблення проєктно-кошторисної документації по об'єкту "Улаштування автоматичної системи поливу по вул. Ігоря Сердюка, 2 в м. Кременчуці (нове будівництво)")</t>
  </si>
  <si>
    <t>Послуги з інженерного проєктування (розроблення проєктно-кошторисної документації по об'єкту "Улаштування гумового покриття спортивнго майданчика в районі житлового будинку № 14 кварталу 287 в м. Кременчуці (нове будівництво)" з подальшим проходженням експертизи)</t>
  </si>
  <si>
    <t>Послуги зі спостереження за ручними системами тривожної сигналізації "тривожна кнопка" з оперативним виїздом наряду охорони</t>
  </si>
  <si>
    <t>Поставка ліцензії на легальне використання програмного комплексу для складання кошторисів "АС-4" (4 робочих місця)</t>
  </si>
  <si>
    <t>Приватне  Акціонерне Товариство „Інститут Дніпрокомунпроект”</t>
  </si>
  <si>
    <t>Приватне підприємство "Кремінбуд"</t>
  </si>
  <si>
    <t>Приватне підприємство “Будівельний дім “Будівництво”</t>
  </si>
  <si>
    <t>Проектні роботи по об'єкту "Будівництво протиерозійних, протизсувних споруд для укріплення схилу в районі вул.Хорольської в м.Кременчуці" (коригування)</t>
  </si>
  <si>
    <t>Проектні роботи по об'єкту "Комплексний благоустрій скверу "Юність" в м. Кременчуці (нове будівництво)"</t>
  </si>
  <si>
    <t>Проектні роботи по об'єкту: "Капітальний ремонт тротуарів по бул. Автокразівському від вул. Гранітної до пров. Героїв Бресту в м. Кременчуці"</t>
  </si>
  <si>
    <t>Проектні роботи по об'єкту: "Капітальний ремонт тротуарів по вул. Вадима Пугачова від проспекту Свободи до житлового будинку №29 по вул. Вадима Пугачова в м. Кременчуці"</t>
  </si>
  <si>
    <t>Проектні роботи по об'єкту: "Комплексний благоустрій прибудинкової території будинку № 3 А по вул. Керченській в м. Кременчуці (нове будівництво)"</t>
  </si>
  <si>
    <t>Проектні роботи по об'єкту: "Реконструкція безнапірного каналізаційного колектору діаметром 500 мм по вул. Леонова в м. Кременчуці"</t>
  </si>
  <si>
    <t>Проектні роботи по об'єкту: "Реконструкція господарських будівель по вул. Коцюбинського, 1 під господарсько-адміністративну будівлю з вбудованим громадським туалетом в м. Кременчуці"</t>
  </si>
  <si>
    <t>Проектні роботи по об'єкту: "Реконструкція каналізаційної насосної станції СП-17 в м. Кременчуці"</t>
  </si>
  <si>
    <t>Проектні роботи по обєкту: "Будівництво тролейбусних ліній по вул. Республіканській, вул. Макаренка та вул. Івана Приходька в м. Кременчуці». (стадії «Проект» та «Робоча документація»)"</t>
  </si>
  <si>
    <t>РАСТЄГАЄВ СЕРГІЙ ОЛЕКСАНДРОВИЧ</t>
  </si>
  <si>
    <t>Реконструкція (перенесення) газопроводу високого тиску в районі вул.Василя Симоненка в м. Кременчуці</t>
  </si>
  <si>
    <t>Реконструкція будівель Кременчуцького краєзнавчого музею</t>
  </si>
  <si>
    <t>Реконструкція будівель Кременчуцького краєзнавчого музею (коригування)</t>
  </si>
  <si>
    <t xml:space="preserve">Реконструкція будівель Кременчуцького краєзнавчого музею. </t>
  </si>
  <si>
    <t>Реконструкція будівель Кременчуцького краєзнавчого музею. (45000000-7)</t>
  </si>
  <si>
    <t>Реконструкція будівель Кременчуцького краєзнавчого музею. Роботи по усуненню недоліків, які виникли на об'єкті в результаті неналежного виконання робіт підрядником.</t>
  </si>
  <si>
    <t>Реконструкція будівлі під центр муніципальних послуг по вул. Гагаріна, 14 в місті Кременчуці</t>
  </si>
  <si>
    <t>Реконструкція будівлі під центр муніципальних послуг по вул. Гагаріна, 14 в місті Кременчуці Полтавської області (коригування)</t>
  </si>
  <si>
    <t>Реконструкція будівлі під центр муніципальних послуг по вул. Гагаріна, №14 в м. Кременчуці Полтавської області (коригування)</t>
  </si>
  <si>
    <t>Реконструкція внутрішньобудинкових електричних мереж житлових будинків № 1,3,5,7 по вулиці Яровій в м. Кременчуці (Будинок № 1)</t>
  </si>
  <si>
    <t>Реконструкція внутрішньобудинкових електричних мереж житлових будинків № 1,3,5,7 по вулиці Яровій в м. Кременчуці (Будинок № 3)</t>
  </si>
  <si>
    <t>Реконструкція внутрішньобудинкових електричних мереж житлових будинків № 1,3,5,7 по вулиці Яровій в м. Кременчуці (Будинок № 5)</t>
  </si>
  <si>
    <t>Реконструкція внутрішньобудинкових електричних мереж житлових будинків № 1,3,5,7 по вулиці Яровій в м. Кременчуці (Будинок № 7)</t>
  </si>
  <si>
    <t>Реконструкція дитячого садка по вул. Генерала Манагарова, 5-А в м. Кременчуці</t>
  </si>
  <si>
    <t>Реконструкція дитячого садка по вул. Генерала Манагарова, 5А в м. Кременчуці</t>
  </si>
  <si>
    <t>Реконструкція дитячого садка по вул. Генерала Манагарова, 5а в м. Кременчуці</t>
  </si>
  <si>
    <t>Реконструкція каналізаційної насосної станції СП-17 в м. Кременчуці. Коригування.</t>
  </si>
  <si>
    <t xml:space="preserve">Реконструкція мереж зовнішнього освітлення вул. Соборна від житлового будинку №14/23 до житлового будинку №4/28 в м. Кременчуці
</t>
  </si>
  <si>
    <t xml:space="preserve">Реконструкція мереж зовнішнього освітлення набережної від центральної алеї парку культури і відпочинку «Придніпровський» до вул. Троїцької в м. Кременчуці </t>
  </si>
  <si>
    <t>Реконструкція міського парку культури і відпочинку "Придніпровський" в м. Кременчуці. І черга. Коригування робочої документації. Додаткові роботи.</t>
  </si>
  <si>
    <t>Реконструкція огорожі по вул. Гагаріна, №14 в м. Кременчуці</t>
  </si>
  <si>
    <t>Реконструкція системи водовідведення від житлового будинку №80 по вул. Мічуріна в м. Кременчуці</t>
  </si>
  <si>
    <t>Реконструкція тротуару по вул. Мічуріна від будинку № 74-А до загальноосвітньої школи № 3 по вул. Мічуріна, 28 в м. Кременчуці</t>
  </si>
  <si>
    <t>Розробка проектно-кошторисної документації по об'єкту "Комплексний благоустрій скверу "Західний" по вул. Юрія Кондратюка в м.Кременчуці"</t>
  </si>
  <si>
    <t>Розробка проектно-кошторисної документації по об'єкту "Комплексний благоустрій території в районі будівлі №19 по вул. Кооперативній в м.Кременчуці (нове будівництво)"</t>
  </si>
  <si>
    <t>Розробка проектно-кошторисної документації по об'єкту "Реконструкція басейну Кременчуцького міського Палацу культури за адресою: бульвар Пушкіна, 2, м. Кременчук, під скейт-парк в рамках реалізації проекту розвитку інфраструктури спортивного туризму "Бетонний скейт-парк у м.Кременчуці"</t>
  </si>
  <si>
    <t>Розробка проектно-кошторисної документації по об'єкту "Реконструкція сходів та пішохідної доріжки від 3-го Хорольського тупика до бульвару Автокразівського в районі житлового будинку №73 А в м.Кременчуці"</t>
  </si>
  <si>
    <t>Розробка проектної документації по об'єкту "Будівництво пішохідної доріжки від бульвару Автокразівського між житловими будинками № 33 та № 35 до підпірної стінки в районі житлового будинку № 15 по пров. Сорочинському в м.Кременчуці"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</si>
  <si>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 15 по вул. Миру в м. Кременчуці (нове будівництво)"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</si>
  <si>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 26/37 по вул. Соборній в м. Кременчуці (нове будівництво)"
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</si>
  <si>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 37 по проспекту Свободи в м. Кременчуці (нове будівництво)"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</si>
  <si>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 5 по вул. Миру в м. Кременчуці (нове будівництво)"
</t>
  </si>
  <si>
    <t xml:space="preserve">Розробка проєктно-кошторисної документації по об'єкту "Влаштування елементів благоустрою (дитячого майданчика) в районі житлового будинку №50 по вул. Київській в м. Кременчуці (нове будівництво)"
</t>
  </si>
  <si>
    <t>Розробка проєктно-кошторисної документації по об'єкту "Влаштування елементів благоустрою (дитячого майданчика) в районі житлового будинку №59 по вул. Київській в м. Кременчуці (нове будівництво)"</t>
  </si>
  <si>
    <t>Розробка проєктно-кошторисної документації по об'єкту "Комплексний благоустрій прибудинкової території в районі житлових будинків № 19, № 31, № 33 по проспекту Свободи в м. Кременчуці (нове будівництво)"</t>
  </si>
  <si>
    <t>Розробка проєктно-кошторисної документації по об'єкту "Комплексний благоустрій території в районі будинків №1,3,5 по вул. Героїв Крут в м. Кременчуці (нове будівництво)"</t>
  </si>
  <si>
    <t>Розробка проєктно-кошторисної документації по об'єкту "Комплексний благоустрій території в районі будівлі № 115 по проспекту Лесі Українки в м. Кременчуці" (нове будівництво)</t>
  </si>
  <si>
    <t>Розробка проєктно-кошторисної документації по об'єкту "Улаштування дитячого майданчика з елементами для занять спортом по вулиці Європейській, 64 в м. Кременчуці (нове будівництво)"</t>
  </si>
  <si>
    <t>Сума укладеного договору</t>
  </si>
  <si>
    <t>ТИШКО ВАЛЕРІЙ МИКОЛАЙОВИЧ</t>
  </si>
  <si>
    <t>ТОВ "АБСОЛЮТ МОНТАЖ"</t>
  </si>
  <si>
    <t>ТОВ "АДС ТРЕЙД"</t>
  </si>
  <si>
    <t>ТОВ "БУДІВЕЛЬНИК"</t>
  </si>
  <si>
    <t>ТОВ "ДРУІД ПРОДЖЕКТ БЮРО"</t>
  </si>
  <si>
    <t>ТОВ "ЕМС"</t>
  </si>
  <si>
    <t>ТОВ "ОЛЕВІЯ"</t>
  </si>
  <si>
    <t>ТОВ "ПРОЕКТ ТК"</t>
  </si>
  <si>
    <t>ТОВ «АБСОЛЮТ-МОНТАЖ»</t>
  </si>
  <si>
    <t>ТОВ Євротехкомплект</t>
  </si>
  <si>
    <t>ТОВ"ФОРТЕЦЯ-БУД ЛТД"</t>
  </si>
  <si>
    <t>ТОВАРИСТВО З ОБМЕЖЕНОЮ ВІДПОВІДАЛЬНІСТЮ "ЄВРОПАБУД"</t>
  </si>
  <si>
    <t>ТОВАРИСТВО З ОБМЕЖЕНОЮ ВІДПОВІДАЛЬНІСТЮ "ІНТЕРАБУД"</t>
  </si>
  <si>
    <t>ТОВАРИСТВО З ОБМЕЖЕНОЮ ВІДПОВІДАЛЬНІСТЮ "АДС ТРЕЙД"</t>
  </si>
  <si>
    <t>ТОВАРИСТВО З ОБМЕЖЕНОЮ ВІДПОВІДАЛЬНІСТЮ "БУДІВЕЛЬНА КОМПАНІЯ "ЕСТЕТТЕХНОЛОГ"</t>
  </si>
  <si>
    <t>ТОВАРИСТВО З ОБМЕЖЕНОЮ ВІДПОВІДАЛЬНІСТЮ "БУДІВЕЛЬНИК"</t>
  </si>
  <si>
    <t>ТОВАРИСТВО З ОБМЕЖЕНОЮ ВІДПОВІДАЛЬНІСТЮ "ЕКСПЕРТИЗА ЗО"</t>
  </si>
  <si>
    <t>ТОВАРИСТВО З ОБМЕЖЕНОЮ ВІДПОВІДАЛЬНІСТЮ "КАПІТЕЛЬ 2020"</t>
  </si>
  <si>
    <t>ТОВАРИСТВО З ОБМЕЖЕНОЮ ВІДПОВІДАЛЬНІСТЮ "НАУКОВО-ВИРОБНИЧА ФІРМА "ІНПРОЕКТ"</t>
  </si>
  <si>
    <t>ТОВАРИСТВО З ОБМЕЖЕНОЮ ВІДПОВІДАЛЬНІСТЮ "ОЛЕВІЯ"</t>
  </si>
  <si>
    <t>ТОВАРИСТВО З ОБМЕЖЕНОЮ ВІДПОВІДАЛЬНІСТЮ "ПЕРША ПРИВАТНА ЕКСПЕРТИЗА"</t>
  </si>
  <si>
    <t>ТОВАРИСТВО З ОБМЕЖЕНОЮ ВІДПОВІДАЛЬНІСТЮ "ПОЛТАВАЗВ'ЯЗОКБУД - КО"</t>
  </si>
  <si>
    <t>ТОВАРИСТВО З ОБМЕЖЕНОЮ ВІДПОВІДАЛЬНІСТЮ "ПРОЕКТНА КОМПАНІЯ АРГ"</t>
  </si>
  <si>
    <t>ТОВАРИСТВО З ОБМЕЖЕНОЮ ВІДПОВІДАЛЬНІСТЮ "СПЕЦБУДДОРПРОЕКТ"</t>
  </si>
  <si>
    <t>ТОВАРИСТВО З ОБМЕЖЕНОЮ ВІДПОВІДАЛЬНІСТЮ "ФІРМА "БУДІВЕЛЬНИЙ ДВІР"</t>
  </si>
  <si>
    <t>ТОВАРИСТВО З ОБМЕЖЕНОЮ ВІДПОВІДАЛЬНІСТЮ "ФОРТЕЦЯ-БУД ЛТД"</t>
  </si>
  <si>
    <t>ТРУШ ВІКТОР ІВАНОВИЧ</t>
  </si>
  <si>
    <t>Технічне обстеження по об'єкту: "Реконструкція будинку по пров. Л.Толстого, 36 в м. Кременчуці"</t>
  </si>
  <si>
    <t>Товариство з обмеженою відповідальністю «Європабуд»</t>
  </si>
  <si>
    <t>Товариство з обмеженою відповідальністю «ВТФ Контакт Плюс»</t>
  </si>
  <si>
    <t>Товариство з обмеженою відповідальністю „Інститут будівництва" Інженерної академії України</t>
  </si>
  <si>
    <t>Узагальнена назва закупівлі</t>
  </si>
  <si>
    <t>Улаштування автоматичної системи поливу по вул. Ігоря Сердюка, 2 в м. Кременчуці (нове будівництво)</t>
  </si>
  <si>
    <t>Улаштування гумового покриття дитячого спортивно-ігрового комплексу в районі житлового будинку № 14 кварталу 287 в м. Кременчуці (нове будівництво)</t>
  </si>
  <si>
    <t xml:space="preserve">Улаштування гумового покриття спортивнго майданчика в районі житлового будинку № 14 кварталу 287 в м. Кременчуці (нове будівництво)
</t>
  </si>
  <si>
    <t>Улаштування дитячого майданчика з елементами для занять спортом по вулиці Європейській, 64 в м. Кременчуці (нове будівництво)</t>
  </si>
  <si>
    <t>Улаштування дитячого спортивно-ігрового комплексу в районі житлового будинку № 14 кварталу 287 в м. Кременчуці (нове будівництво)</t>
  </si>
  <si>
    <t>ФІЛІЯ ДП "УКРДЕРЖБУДЕКСПЕРТИЗА" У ПОЛТАВСЬКІЙ ОБЛАСТІ</t>
  </si>
  <si>
    <t>ФОП "ОЛІЙНИК АНДРІЙ ОЛЕГОВИЧ"</t>
  </si>
  <si>
    <t>ФОП Мазур Валерій Володимирович</t>
  </si>
  <si>
    <t>Фактичний переможець</t>
  </si>
  <si>
    <t>Фізична особа-підприємець  Костигов Ігор Васильович</t>
  </si>
  <si>
    <t>ШОВГЕНЯ МИКОЛА ІВАНОВИЧ</t>
  </si>
  <si>
    <t>ЯЦИНА  ОЛЕКСАНДР ПАВЛОВИЧ</t>
  </si>
  <si>
    <t xml:space="preserve">комунальне госпрозрахункове підприємство “Союзрембуд” </t>
  </si>
  <si>
    <t>товариство з обмеженою відповідальністю  «Будівельна фірма «Центр ЛТД»</t>
  </si>
  <si>
    <t>товариство з обмеженою відповідальністю «Будівельник»</t>
  </si>
  <si>
    <t>товариство з обмеженою відповідальністю «ЕМС»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</si>
</sst>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\ hh:mm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ki.prom.ua/remote/dispatcher/state_purchase_view/6951768" TargetMode="External"/><Relationship Id="rId117" Type="http://schemas.openxmlformats.org/officeDocument/2006/relationships/hyperlink" Target="https://my.zakupki.prom.ua/remote/dispatcher/state_purchase_view/20318209" TargetMode="External"/><Relationship Id="rId21" Type="http://schemas.openxmlformats.org/officeDocument/2006/relationships/hyperlink" Target="https://my.zakupki.prom.ua/remote/dispatcher/state_purchase_view/16355322" TargetMode="External"/><Relationship Id="rId42" Type="http://schemas.openxmlformats.org/officeDocument/2006/relationships/hyperlink" Target="https://my.zakupki.prom.ua/remote/dispatcher/state_purchase_view/21042317" TargetMode="External"/><Relationship Id="rId47" Type="http://schemas.openxmlformats.org/officeDocument/2006/relationships/hyperlink" Target="https://my.zakupki.prom.ua/remote/dispatcher/state_purchase_view/18242338" TargetMode="External"/><Relationship Id="rId63" Type="http://schemas.openxmlformats.org/officeDocument/2006/relationships/hyperlink" Target="https://my.zakupki.prom.ua/remote/dispatcher/state_purchase_view/19520433" TargetMode="External"/><Relationship Id="rId68" Type="http://schemas.openxmlformats.org/officeDocument/2006/relationships/hyperlink" Target="https://my.zakupki.prom.ua/remote/dispatcher/state_purchase_view/21471641" TargetMode="External"/><Relationship Id="rId84" Type="http://schemas.openxmlformats.org/officeDocument/2006/relationships/hyperlink" Target="https://my.zakupki.prom.ua/remote/dispatcher/state_purchase_view/20521852" TargetMode="External"/><Relationship Id="rId89" Type="http://schemas.openxmlformats.org/officeDocument/2006/relationships/hyperlink" Target="https://my.zakupki.prom.ua/remote/dispatcher/state_purchase_view/7032343" TargetMode="External"/><Relationship Id="rId112" Type="http://schemas.openxmlformats.org/officeDocument/2006/relationships/hyperlink" Target="https://my.zakupki.prom.ua/remote/dispatcher/state_purchase_view/13612286" TargetMode="External"/><Relationship Id="rId133" Type="http://schemas.openxmlformats.org/officeDocument/2006/relationships/hyperlink" Target="https://my.zakupki.prom.ua/remote/dispatcher/state_purchase_view/7925799" TargetMode="External"/><Relationship Id="rId138" Type="http://schemas.openxmlformats.org/officeDocument/2006/relationships/hyperlink" Target="https://my.zakupki.prom.ua/remote/dispatcher/state_purchase_view/22131504" TargetMode="External"/><Relationship Id="rId154" Type="http://schemas.openxmlformats.org/officeDocument/2006/relationships/hyperlink" Target="https://my.zakupki.prom.ua/remote/dispatcher/state_purchase_view/16375624" TargetMode="External"/><Relationship Id="rId159" Type="http://schemas.openxmlformats.org/officeDocument/2006/relationships/hyperlink" Target="https://my.zakupki.prom.ua/remote/dispatcher/state_purchase_view/12496426" TargetMode="External"/><Relationship Id="rId175" Type="http://schemas.openxmlformats.org/officeDocument/2006/relationships/hyperlink" Target="https://my.zakupki.prom.ua/remote/dispatcher/state_purchase_view/8585771" TargetMode="External"/><Relationship Id="rId170" Type="http://schemas.openxmlformats.org/officeDocument/2006/relationships/hyperlink" Target="https://my.zakupki.prom.ua/remote/dispatcher/state_purchase_view/4968220" TargetMode="External"/><Relationship Id="rId16" Type="http://schemas.openxmlformats.org/officeDocument/2006/relationships/hyperlink" Target="https://my.zakupki.prom.ua/remote/dispatcher/state_purchase_view/15385048" TargetMode="External"/><Relationship Id="rId107" Type="http://schemas.openxmlformats.org/officeDocument/2006/relationships/hyperlink" Target="https://my.zakupki.prom.ua/remote/dispatcher/state_purchase_view/7925785" TargetMode="External"/><Relationship Id="rId11" Type="http://schemas.openxmlformats.org/officeDocument/2006/relationships/hyperlink" Target="https://my.zakupki.prom.ua/remote/dispatcher/state_purchase_view/8480462" TargetMode="External"/><Relationship Id="rId32" Type="http://schemas.openxmlformats.org/officeDocument/2006/relationships/hyperlink" Target="https://my.zakupki.prom.ua/remote/dispatcher/state_purchase_view/7925769" TargetMode="External"/><Relationship Id="rId37" Type="http://schemas.openxmlformats.org/officeDocument/2006/relationships/hyperlink" Target="https://my.zakupki.prom.ua/remote/dispatcher/state_purchase_view/11069148" TargetMode="External"/><Relationship Id="rId53" Type="http://schemas.openxmlformats.org/officeDocument/2006/relationships/hyperlink" Target="https://my.zakupki.prom.ua/remote/dispatcher/state_purchase_view/9002025" TargetMode="External"/><Relationship Id="rId58" Type="http://schemas.openxmlformats.org/officeDocument/2006/relationships/hyperlink" Target="https://my.zakupki.prom.ua/remote/dispatcher/state_purchase_view/13445105" TargetMode="External"/><Relationship Id="rId74" Type="http://schemas.openxmlformats.org/officeDocument/2006/relationships/hyperlink" Target="https://my.zakupki.prom.ua/remote/dispatcher/state_purchase_view/5651596" TargetMode="External"/><Relationship Id="rId79" Type="http://schemas.openxmlformats.org/officeDocument/2006/relationships/hyperlink" Target="https://my.zakupki.prom.ua/remote/dispatcher/state_purchase_view/20304861" TargetMode="External"/><Relationship Id="rId102" Type="http://schemas.openxmlformats.org/officeDocument/2006/relationships/hyperlink" Target="https://my.zakupki.prom.ua/remote/dispatcher/state_purchase_view/19023984" TargetMode="External"/><Relationship Id="rId123" Type="http://schemas.openxmlformats.org/officeDocument/2006/relationships/hyperlink" Target="https://my.zakupki.prom.ua/remote/dispatcher/state_purchase_view/1210546" TargetMode="External"/><Relationship Id="rId128" Type="http://schemas.openxmlformats.org/officeDocument/2006/relationships/hyperlink" Target="https://my.zakupki.prom.ua/remote/dispatcher/state_purchase_view/3882041" TargetMode="External"/><Relationship Id="rId144" Type="http://schemas.openxmlformats.org/officeDocument/2006/relationships/hyperlink" Target="https://my.zakupki.prom.ua/remote/dispatcher/state_purchase_view/20297241" TargetMode="External"/><Relationship Id="rId149" Type="http://schemas.openxmlformats.org/officeDocument/2006/relationships/hyperlink" Target="https://my.zakupki.prom.ua/remote/dispatcher/state_purchase_view/15537334" TargetMode="External"/><Relationship Id="rId5" Type="http://schemas.openxmlformats.org/officeDocument/2006/relationships/hyperlink" Target="https://my.zakupki.prom.ua/remote/dispatcher/state_purchase_view/7044774" TargetMode="External"/><Relationship Id="rId90" Type="http://schemas.openxmlformats.org/officeDocument/2006/relationships/hyperlink" Target="https://my.zakupki.prom.ua/remote/dispatcher/state_purchase_view/4195455" TargetMode="External"/><Relationship Id="rId95" Type="http://schemas.openxmlformats.org/officeDocument/2006/relationships/hyperlink" Target="https://my.zakupki.prom.ua/remote/dispatcher/state_purchase_view/12874622" TargetMode="External"/><Relationship Id="rId160" Type="http://schemas.openxmlformats.org/officeDocument/2006/relationships/hyperlink" Target="https://my.zakupki.prom.ua/remote/dispatcher/state_purchase_view/13097377" TargetMode="External"/><Relationship Id="rId165" Type="http://schemas.openxmlformats.org/officeDocument/2006/relationships/hyperlink" Target="https://my.zakupki.prom.ua/remote/dispatcher/state_purchase_view/23446313" TargetMode="External"/><Relationship Id="rId181" Type="http://schemas.openxmlformats.org/officeDocument/2006/relationships/hyperlink" Target="https://my.zakupki.prom.ua/remote/dispatcher/state_purchase_view/22519818" TargetMode="External"/><Relationship Id="rId186" Type="http://schemas.openxmlformats.org/officeDocument/2006/relationships/hyperlink" Target="https://my.zakupki.prom.ua/remote/dispatcher/state_purchase_view/18295291" TargetMode="External"/><Relationship Id="rId22" Type="http://schemas.openxmlformats.org/officeDocument/2006/relationships/hyperlink" Target="https://my.zakupki.prom.ua/remote/dispatcher/state_purchase_view/17885182" TargetMode="External"/><Relationship Id="rId27" Type="http://schemas.openxmlformats.org/officeDocument/2006/relationships/hyperlink" Target="https://my.zakupki.prom.ua/remote/dispatcher/state_purchase_view/5844502" TargetMode="External"/><Relationship Id="rId43" Type="http://schemas.openxmlformats.org/officeDocument/2006/relationships/hyperlink" Target="https://my.zakupki.prom.ua/remote/dispatcher/state_purchase_view/17929897" TargetMode="External"/><Relationship Id="rId48" Type="http://schemas.openxmlformats.org/officeDocument/2006/relationships/hyperlink" Target="https://my.zakupki.prom.ua/remote/dispatcher/state_purchase_view/12255303" TargetMode="External"/><Relationship Id="rId64" Type="http://schemas.openxmlformats.org/officeDocument/2006/relationships/hyperlink" Target="https://my.zakupki.prom.ua/remote/dispatcher/state_purchase_view/17783996" TargetMode="External"/><Relationship Id="rId69" Type="http://schemas.openxmlformats.org/officeDocument/2006/relationships/hyperlink" Target="https://my.zakupki.prom.ua/remote/dispatcher/state_purchase_view/6800503" TargetMode="External"/><Relationship Id="rId113" Type="http://schemas.openxmlformats.org/officeDocument/2006/relationships/hyperlink" Target="https://my.zakupki.prom.ua/remote/dispatcher/state_purchase_view/7125538" TargetMode="External"/><Relationship Id="rId118" Type="http://schemas.openxmlformats.org/officeDocument/2006/relationships/hyperlink" Target="https://my.zakupki.prom.ua/remote/dispatcher/state_purchase_view/17887094" TargetMode="External"/><Relationship Id="rId134" Type="http://schemas.openxmlformats.org/officeDocument/2006/relationships/hyperlink" Target="https://my.zakupki.prom.ua/remote/dispatcher/state_purchase_view/6855357" TargetMode="External"/><Relationship Id="rId139" Type="http://schemas.openxmlformats.org/officeDocument/2006/relationships/hyperlink" Target="https://my.zakupki.prom.ua/remote/dispatcher/state_purchase_view/16801512" TargetMode="External"/><Relationship Id="rId80" Type="http://schemas.openxmlformats.org/officeDocument/2006/relationships/hyperlink" Target="https://my.zakupki.prom.ua/remote/dispatcher/state_purchase_view/20297668" TargetMode="External"/><Relationship Id="rId85" Type="http://schemas.openxmlformats.org/officeDocument/2006/relationships/hyperlink" Target="https://my.zakupki.prom.ua/remote/dispatcher/state_purchase_view/7114606" TargetMode="External"/><Relationship Id="rId150" Type="http://schemas.openxmlformats.org/officeDocument/2006/relationships/hyperlink" Target="https://my.zakupki.prom.ua/remote/dispatcher/state_purchase_view/7262710" TargetMode="External"/><Relationship Id="rId155" Type="http://schemas.openxmlformats.org/officeDocument/2006/relationships/hyperlink" Target="https://my.zakupki.prom.ua/remote/dispatcher/state_purchase_view/8884381" TargetMode="External"/><Relationship Id="rId171" Type="http://schemas.openxmlformats.org/officeDocument/2006/relationships/hyperlink" Target="https://my.zakupki.prom.ua/remote/dispatcher/state_purchase_view/7337524" TargetMode="External"/><Relationship Id="rId176" Type="http://schemas.openxmlformats.org/officeDocument/2006/relationships/hyperlink" Target="https://my.zakupki.prom.ua/remote/dispatcher/state_purchase_view/7453301" TargetMode="External"/><Relationship Id="rId12" Type="http://schemas.openxmlformats.org/officeDocument/2006/relationships/hyperlink" Target="https://my.zakupki.prom.ua/remote/dispatcher/state_purchase_view/8070932" TargetMode="External"/><Relationship Id="rId17" Type="http://schemas.openxmlformats.org/officeDocument/2006/relationships/hyperlink" Target="https://my.zakupki.prom.ua/remote/dispatcher/state_purchase_view/18244359" TargetMode="External"/><Relationship Id="rId33" Type="http://schemas.openxmlformats.org/officeDocument/2006/relationships/hyperlink" Target="https://my.zakupki.prom.ua/remote/dispatcher/state_purchase_view/8030435" TargetMode="External"/><Relationship Id="rId38" Type="http://schemas.openxmlformats.org/officeDocument/2006/relationships/hyperlink" Target="https://my.zakupki.prom.ua/remote/dispatcher/state_purchase_view/9536775" TargetMode="External"/><Relationship Id="rId59" Type="http://schemas.openxmlformats.org/officeDocument/2006/relationships/hyperlink" Target="https://my.zakupki.prom.ua/remote/dispatcher/state_purchase_view/8129333" TargetMode="External"/><Relationship Id="rId103" Type="http://schemas.openxmlformats.org/officeDocument/2006/relationships/hyperlink" Target="https://my.zakupki.prom.ua/remote/dispatcher/state_purchase_view/21092635" TargetMode="External"/><Relationship Id="rId108" Type="http://schemas.openxmlformats.org/officeDocument/2006/relationships/hyperlink" Target="https://my.zakupki.prom.ua/remote/dispatcher/state_purchase_view/5361046" TargetMode="External"/><Relationship Id="rId124" Type="http://schemas.openxmlformats.org/officeDocument/2006/relationships/hyperlink" Target="https://my.zakupki.prom.ua/remote/dispatcher/state_purchase_view/4458029" TargetMode="External"/><Relationship Id="rId129" Type="http://schemas.openxmlformats.org/officeDocument/2006/relationships/hyperlink" Target="https://my.zakupki.prom.ua/remote/dispatcher/state_purchase_view/6133420" TargetMode="External"/><Relationship Id="rId54" Type="http://schemas.openxmlformats.org/officeDocument/2006/relationships/hyperlink" Target="https://my.zakupki.prom.ua/remote/dispatcher/state_purchase_view/13328463" TargetMode="External"/><Relationship Id="rId70" Type="http://schemas.openxmlformats.org/officeDocument/2006/relationships/hyperlink" Target="https://my.zakupki.prom.ua/remote/dispatcher/state_purchase_view/7890145" TargetMode="External"/><Relationship Id="rId75" Type="http://schemas.openxmlformats.org/officeDocument/2006/relationships/hyperlink" Target="https://my.zakupki.prom.ua/remote/dispatcher/state_purchase_view/11868585" TargetMode="External"/><Relationship Id="rId91" Type="http://schemas.openxmlformats.org/officeDocument/2006/relationships/hyperlink" Target="https://my.zakupki.prom.ua/remote/dispatcher/state_purchase_view/4707012" TargetMode="External"/><Relationship Id="rId96" Type="http://schemas.openxmlformats.org/officeDocument/2006/relationships/hyperlink" Target="https://my.zakupki.prom.ua/remote/dispatcher/state_purchase_view/10854227" TargetMode="External"/><Relationship Id="rId140" Type="http://schemas.openxmlformats.org/officeDocument/2006/relationships/hyperlink" Target="https://my.zakupki.prom.ua/remote/dispatcher/state_purchase_view/16800300" TargetMode="External"/><Relationship Id="rId145" Type="http://schemas.openxmlformats.org/officeDocument/2006/relationships/hyperlink" Target="https://my.zakupki.prom.ua/remote/dispatcher/state_purchase_view/21394161" TargetMode="External"/><Relationship Id="rId161" Type="http://schemas.openxmlformats.org/officeDocument/2006/relationships/hyperlink" Target="https://my.zakupki.prom.ua/remote/dispatcher/state_purchase_view/16351644" TargetMode="External"/><Relationship Id="rId166" Type="http://schemas.openxmlformats.org/officeDocument/2006/relationships/hyperlink" Target="https://my.zakupki.prom.ua/remote/dispatcher/state_purchase_view/22948329" TargetMode="External"/><Relationship Id="rId182" Type="http://schemas.openxmlformats.org/officeDocument/2006/relationships/hyperlink" Target="https://my.zakupki.prom.ua/remote/dispatcher/state_purchase_view/15257932" TargetMode="External"/><Relationship Id="rId187" Type="http://schemas.openxmlformats.org/officeDocument/2006/relationships/hyperlink" Target="https://my.zakupki.prom.ua/remote/dispatcher/state_purchase_view/17892930" TargetMode="External"/><Relationship Id="rId1" Type="http://schemas.openxmlformats.org/officeDocument/2006/relationships/hyperlink" Target="https://my.zakupki.prom.ua/remote/dispatcher/state_purchase_view/480609" TargetMode="External"/><Relationship Id="rId6" Type="http://schemas.openxmlformats.org/officeDocument/2006/relationships/hyperlink" Target="https://my.zakupki.prom.ua/remote/dispatcher/state_purchase_view/2953090" TargetMode="External"/><Relationship Id="rId23" Type="http://schemas.openxmlformats.org/officeDocument/2006/relationships/hyperlink" Target="https://my.zakupki.prom.ua/remote/dispatcher/state_purchase_view/18328160" TargetMode="External"/><Relationship Id="rId28" Type="http://schemas.openxmlformats.org/officeDocument/2006/relationships/hyperlink" Target="https://my.zakupki.prom.ua/remote/dispatcher/state_purchase_view/11522701" TargetMode="External"/><Relationship Id="rId49" Type="http://schemas.openxmlformats.org/officeDocument/2006/relationships/hyperlink" Target="https://my.zakupki.prom.ua/remote/dispatcher/state_purchase_view/20581139" TargetMode="External"/><Relationship Id="rId114" Type="http://schemas.openxmlformats.org/officeDocument/2006/relationships/hyperlink" Target="https://my.zakupki.prom.ua/remote/dispatcher/state_purchase_view/6972991" TargetMode="External"/><Relationship Id="rId119" Type="http://schemas.openxmlformats.org/officeDocument/2006/relationships/hyperlink" Target="https://my.zakupki.prom.ua/remote/dispatcher/state_purchase_view/18678994" TargetMode="External"/><Relationship Id="rId44" Type="http://schemas.openxmlformats.org/officeDocument/2006/relationships/hyperlink" Target="https://my.zakupki.prom.ua/remote/dispatcher/state_purchase_view/5904405" TargetMode="External"/><Relationship Id="rId60" Type="http://schemas.openxmlformats.org/officeDocument/2006/relationships/hyperlink" Target="https://my.zakupki.prom.ua/remote/dispatcher/state_purchase_view/12112755" TargetMode="External"/><Relationship Id="rId65" Type="http://schemas.openxmlformats.org/officeDocument/2006/relationships/hyperlink" Target="https://my.zakupki.prom.ua/remote/dispatcher/state_purchase_view/19542407" TargetMode="External"/><Relationship Id="rId81" Type="http://schemas.openxmlformats.org/officeDocument/2006/relationships/hyperlink" Target="https://my.zakupki.prom.ua/remote/dispatcher/state_purchase_view/20614395" TargetMode="External"/><Relationship Id="rId86" Type="http://schemas.openxmlformats.org/officeDocument/2006/relationships/hyperlink" Target="https://my.zakupki.prom.ua/remote/dispatcher/state_purchase_view/20271989" TargetMode="External"/><Relationship Id="rId130" Type="http://schemas.openxmlformats.org/officeDocument/2006/relationships/hyperlink" Target="https://my.zakupki.prom.ua/remote/dispatcher/state_purchase_view/17930556" TargetMode="External"/><Relationship Id="rId135" Type="http://schemas.openxmlformats.org/officeDocument/2006/relationships/hyperlink" Target="https://my.zakupki.prom.ua/remote/dispatcher/state_purchase_view/4968539" TargetMode="External"/><Relationship Id="rId151" Type="http://schemas.openxmlformats.org/officeDocument/2006/relationships/hyperlink" Target="https://my.zakupki.prom.ua/remote/dispatcher/state_purchase_view/971706" TargetMode="External"/><Relationship Id="rId156" Type="http://schemas.openxmlformats.org/officeDocument/2006/relationships/hyperlink" Target="https://my.zakupki.prom.ua/remote/dispatcher/state_purchase_view/650698" TargetMode="External"/><Relationship Id="rId177" Type="http://schemas.openxmlformats.org/officeDocument/2006/relationships/hyperlink" Target="https://my.zakupki.prom.ua/remote/dispatcher/state_purchase_view/11868148" TargetMode="External"/><Relationship Id="rId172" Type="http://schemas.openxmlformats.org/officeDocument/2006/relationships/hyperlink" Target="https://my.zakupki.prom.ua/remote/dispatcher/state_purchase_view/3449523" TargetMode="External"/><Relationship Id="rId13" Type="http://schemas.openxmlformats.org/officeDocument/2006/relationships/hyperlink" Target="https://my.zakupki.prom.ua/remote/dispatcher/state_purchase_view/17767883" TargetMode="External"/><Relationship Id="rId18" Type="http://schemas.openxmlformats.org/officeDocument/2006/relationships/hyperlink" Target="https://my.zakupki.prom.ua/remote/dispatcher/state_purchase_view/19068783" TargetMode="External"/><Relationship Id="rId39" Type="http://schemas.openxmlformats.org/officeDocument/2006/relationships/hyperlink" Target="https://my.zakupki.prom.ua/remote/dispatcher/state_purchase_view/13553072" TargetMode="External"/><Relationship Id="rId109" Type="http://schemas.openxmlformats.org/officeDocument/2006/relationships/hyperlink" Target="https://my.zakupki.prom.ua/remote/dispatcher/state_purchase_view/4965055" TargetMode="External"/><Relationship Id="rId34" Type="http://schemas.openxmlformats.org/officeDocument/2006/relationships/hyperlink" Target="https://my.zakupki.prom.ua/remote/dispatcher/state_purchase_view/5882294" TargetMode="External"/><Relationship Id="rId50" Type="http://schemas.openxmlformats.org/officeDocument/2006/relationships/hyperlink" Target="https://my.zakupki.prom.ua/remote/dispatcher/state_purchase_view/16968691" TargetMode="External"/><Relationship Id="rId55" Type="http://schemas.openxmlformats.org/officeDocument/2006/relationships/hyperlink" Target="https://my.zakupki.prom.ua/remote/dispatcher/state_purchase_view/13549811" TargetMode="External"/><Relationship Id="rId76" Type="http://schemas.openxmlformats.org/officeDocument/2006/relationships/hyperlink" Target="https://my.zakupki.prom.ua/remote/dispatcher/state_purchase_view/19543473" TargetMode="External"/><Relationship Id="rId97" Type="http://schemas.openxmlformats.org/officeDocument/2006/relationships/hyperlink" Target="https://my.zakupki.prom.ua/remote/dispatcher/state_purchase_view/17378034" TargetMode="External"/><Relationship Id="rId104" Type="http://schemas.openxmlformats.org/officeDocument/2006/relationships/hyperlink" Target="https://my.zakupki.prom.ua/remote/dispatcher/state_purchase_view/20412144" TargetMode="External"/><Relationship Id="rId120" Type="http://schemas.openxmlformats.org/officeDocument/2006/relationships/hyperlink" Target="https://my.zakupki.prom.ua/remote/dispatcher/state_purchase_view/20231271" TargetMode="External"/><Relationship Id="rId125" Type="http://schemas.openxmlformats.org/officeDocument/2006/relationships/hyperlink" Target="https://my.zakupki.prom.ua/remote/dispatcher/state_purchase_view/6942291" TargetMode="External"/><Relationship Id="rId141" Type="http://schemas.openxmlformats.org/officeDocument/2006/relationships/hyperlink" Target="https://my.zakupki.prom.ua/remote/dispatcher/state_purchase_view/16065760" TargetMode="External"/><Relationship Id="rId146" Type="http://schemas.openxmlformats.org/officeDocument/2006/relationships/hyperlink" Target="https://my.zakupki.prom.ua/remote/dispatcher/state_purchase_view/17893963" TargetMode="External"/><Relationship Id="rId167" Type="http://schemas.openxmlformats.org/officeDocument/2006/relationships/hyperlink" Target="https://my.zakupki.prom.ua/remote/dispatcher/state_purchase_view/13845081" TargetMode="External"/><Relationship Id="rId188" Type="http://schemas.openxmlformats.org/officeDocument/2006/relationships/hyperlink" Target="https://my.zakupki.prom.ua/remote/dispatcher/state_purchase_view/19215849" TargetMode="External"/><Relationship Id="rId7" Type="http://schemas.openxmlformats.org/officeDocument/2006/relationships/hyperlink" Target="https://my.zakupki.prom.ua/remote/dispatcher/state_purchase_view/12538648" TargetMode="External"/><Relationship Id="rId71" Type="http://schemas.openxmlformats.org/officeDocument/2006/relationships/hyperlink" Target="https://my.zakupki.prom.ua/remote/dispatcher/state_purchase_view/7925750" TargetMode="External"/><Relationship Id="rId92" Type="http://schemas.openxmlformats.org/officeDocument/2006/relationships/hyperlink" Target="https://my.zakupki.prom.ua/remote/dispatcher/state_purchase_view/19788116" TargetMode="External"/><Relationship Id="rId162" Type="http://schemas.openxmlformats.org/officeDocument/2006/relationships/hyperlink" Target="https://my.zakupki.prom.ua/remote/dispatcher/state_purchase_view/16393140" TargetMode="External"/><Relationship Id="rId183" Type="http://schemas.openxmlformats.org/officeDocument/2006/relationships/hyperlink" Target="https://my.zakupki.prom.ua/remote/dispatcher/state_purchase_view/11868742" TargetMode="External"/><Relationship Id="rId2" Type="http://schemas.openxmlformats.org/officeDocument/2006/relationships/hyperlink" Target="https://my.zakupki.prom.ua/remote/dispatcher/state_purchase_view/682068" TargetMode="External"/><Relationship Id="rId29" Type="http://schemas.openxmlformats.org/officeDocument/2006/relationships/hyperlink" Target="https://my.zakupki.prom.ua/remote/dispatcher/state_purchase_view/16146997" TargetMode="External"/><Relationship Id="rId24" Type="http://schemas.openxmlformats.org/officeDocument/2006/relationships/hyperlink" Target="https://my.zakupki.prom.ua/remote/dispatcher/state_purchase_view/8073915" TargetMode="External"/><Relationship Id="rId40" Type="http://schemas.openxmlformats.org/officeDocument/2006/relationships/hyperlink" Target="https://my.zakupki.prom.ua/remote/dispatcher/state_purchase_view/16296175" TargetMode="External"/><Relationship Id="rId45" Type="http://schemas.openxmlformats.org/officeDocument/2006/relationships/hyperlink" Target="https://my.zakupki.prom.ua/remote/dispatcher/state_purchase_view/19849570" TargetMode="External"/><Relationship Id="rId66" Type="http://schemas.openxmlformats.org/officeDocument/2006/relationships/hyperlink" Target="https://my.zakupki.prom.ua/remote/dispatcher/state_purchase_view/18241145" TargetMode="External"/><Relationship Id="rId87" Type="http://schemas.openxmlformats.org/officeDocument/2006/relationships/hyperlink" Target="https://my.zakupki.prom.ua/remote/dispatcher/state_purchase_view/3754331" TargetMode="External"/><Relationship Id="rId110" Type="http://schemas.openxmlformats.org/officeDocument/2006/relationships/hyperlink" Target="https://my.zakupki.prom.ua/remote/dispatcher/state_purchase_view/13548978" TargetMode="External"/><Relationship Id="rId115" Type="http://schemas.openxmlformats.org/officeDocument/2006/relationships/hyperlink" Target="https://my.zakupki.prom.ua/remote/dispatcher/state_purchase_view/701260" TargetMode="External"/><Relationship Id="rId131" Type="http://schemas.openxmlformats.org/officeDocument/2006/relationships/hyperlink" Target="https://my.zakupki.prom.ua/remote/dispatcher/state_purchase_view/21113631" TargetMode="External"/><Relationship Id="rId136" Type="http://schemas.openxmlformats.org/officeDocument/2006/relationships/hyperlink" Target="https://my.zakupki.prom.ua/remote/dispatcher/state_purchase_view/7323059" TargetMode="External"/><Relationship Id="rId157" Type="http://schemas.openxmlformats.org/officeDocument/2006/relationships/hyperlink" Target="https://my.zakupki.prom.ua/remote/dispatcher/state_purchase_view/7739257" TargetMode="External"/><Relationship Id="rId178" Type="http://schemas.openxmlformats.org/officeDocument/2006/relationships/hyperlink" Target="https://my.zakupki.prom.ua/remote/dispatcher/state_purchase_view/20295125" TargetMode="External"/><Relationship Id="rId61" Type="http://schemas.openxmlformats.org/officeDocument/2006/relationships/hyperlink" Target="https://my.zakupki.prom.ua/remote/dispatcher/state_purchase_view/13514623" TargetMode="External"/><Relationship Id="rId82" Type="http://schemas.openxmlformats.org/officeDocument/2006/relationships/hyperlink" Target="https://my.zakupki.prom.ua/remote/dispatcher/state_purchase_view/16356354" TargetMode="External"/><Relationship Id="rId152" Type="http://schemas.openxmlformats.org/officeDocument/2006/relationships/hyperlink" Target="https://my.zakupki.prom.ua/remote/dispatcher/state_purchase_view/972499" TargetMode="External"/><Relationship Id="rId173" Type="http://schemas.openxmlformats.org/officeDocument/2006/relationships/hyperlink" Target="https://my.zakupki.prom.ua/remote/dispatcher/state_purchase_view/8377426" TargetMode="External"/><Relationship Id="rId19" Type="http://schemas.openxmlformats.org/officeDocument/2006/relationships/hyperlink" Target="https://my.zakupki.prom.ua/remote/dispatcher/state_purchase_view/18732267" TargetMode="External"/><Relationship Id="rId14" Type="http://schemas.openxmlformats.org/officeDocument/2006/relationships/hyperlink" Target="https://my.zakupki.prom.ua/remote/dispatcher/state_purchase_view/16802053" TargetMode="External"/><Relationship Id="rId30" Type="http://schemas.openxmlformats.org/officeDocument/2006/relationships/hyperlink" Target="https://my.zakupki.prom.ua/remote/dispatcher/state_purchase_view/7528419" TargetMode="External"/><Relationship Id="rId35" Type="http://schemas.openxmlformats.org/officeDocument/2006/relationships/hyperlink" Target="https://my.zakupki.prom.ua/remote/dispatcher/state_purchase_view/7894034" TargetMode="External"/><Relationship Id="rId56" Type="http://schemas.openxmlformats.org/officeDocument/2006/relationships/hyperlink" Target="https://my.zakupki.prom.ua/remote/dispatcher/state_purchase_view/9006926" TargetMode="External"/><Relationship Id="rId77" Type="http://schemas.openxmlformats.org/officeDocument/2006/relationships/hyperlink" Target="https://my.zakupki.prom.ua/remote/dispatcher/state_purchase_view/18243036" TargetMode="External"/><Relationship Id="rId100" Type="http://schemas.openxmlformats.org/officeDocument/2006/relationships/hyperlink" Target="https://my.zakupki.prom.ua/remote/dispatcher/state_purchase_view/16799772" TargetMode="External"/><Relationship Id="rId105" Type="http://schemas.openxmlformats.org/officeDocument/2006/relationships/hyperlink" Target="https://my.zakupki.prom.ua/remote/dispatcher/state_purchase_view/23502672" TargetMode="External"/><Relationship Id="rId126" Type="http://schemas.openxmlformats.org/officeDocument/2006/relationships/hyperlink" Target="https://my.zakupki.prom.ua/remote/dispatcher/state_purchase_view/16930324" TargetMode="External"/><Relationship Id="rId147" Type="http://schemas.openxmlformats.org/officeDocument/2006/relationships/hyperlink" Target="https://my.zakupki.prom.ua/remote/dispatcher/state_purchase_view/17891710" TargetMode="External"/><Relationship Id="rId168" Type="http://schemas.openxmlformats.org/officeDocument/2006/relationships/hyperlink" Target="https://my.zakupki.prom.ua/remote/dispatcher/state_purchase_view/6607581" TargetMode="External"/><Relationship Id="rId8" Type="http://schemas.openxmlformats.org/officeDocument/2006/relationships/hyperlink" Target="https://my.zakupki.prom.ua/remote/dispatcher/state_purchase_view/7895506" TargetMode="External"/><Relationship Id="rId51" Type="http://schemas.openxmlformats.org/officeDocument/2006/relationships/hyperlink" Target="https://my.zakupki.prom.ua/remote/dispatcher/state_purchase_view/7925728" TargetMode="External"/><Relationship Id="rId72" Type="http://schemas.openxmlformats.org/officeDocument/2006/relationships/hyperlink" Target="https://my.zakupki.prom.ua/remote/dispatcher/state_purchase_view/13658118" TargetMode="External"/><Relationship Id="rId93" Type="http://schemas.openxmlformats.org/officeDocument/2006/relationships/hyperlink" Target="https://my.zakupki.prom.ua/remote/dispatcher/state_purchase_view/13162710" TargetMode="External"/><Relationship Id="rId98" Type="http://schemas.openxmlformats.org/officeDocument/2006/relationships/hyperlink" Target="https://my.zakupki.prom.ua/remote/dispatcher/state_purchase_view/13165149" TargetMode="External"/><Relationship Id="rId121" Type="http://schemas.openxmlformats.org/officeDocument/2006/relationships/hyperlink" Target="https://my.zakupki.prom.ua/remote/dispatcher/state_purchase_view/3964869" TargetMode="External"/><Relationship Id="rId142" Type="http://schemas.openxmlformats.org/officeDocument/2006/relationships/hyperlink" Target="https://my.zakupki.prom.ua/remote/dispatcher/state_purchase_view/16396246" TargetMode="External"/><Relationship Id="rId163" Type="http://schemas.openxmlformats.org/officeDocument/2006/relationships/hyperlink" Target="https://my.zakupki.prom.ua/remote/dispatcher/state_purchase_view/19027048" TargetMode="External"/><Relationship Id="rId184" Type="http://schemas.openxmlformats.org/officeDocument/2006/relationships/hyperlink" Target="https://my.zakupki.prom.ua/remote/dispatcher/state_purchase_view/16346149" TargetMode="External"/><Relationship Id="rId189" Type="http://schemas.openxmlformats.org/officeDocument/2006/relationships/hyperlink" Target="https://my.zakupki.prom.ua/remote/dispatcher/state_purchase_view/21112834" TargetMode="External"/><Relationship Id="rId3" Type="http://schemas.openxmlformats.org/officeDocument/2006/relationships/hyperlink" Target="https://my.zakupki.prom.ua/remote/dispatcher/state_purchase_view/1199198" TargetMode="External"/><Relationship Id="rId25" Type="http://schemas.openxmlformats.org/officeDocument/2006/relationships/hyperlink" Target="https://my.zakupki.prom.ua/remote/dispatcher/state_purchase_view/16383909" TargetMode="External"/><Relationship Id="rId46" Type="http://schemas.openxmlformats.org/officeDocument/2006/relationships/hyperlink" Target="https://my.zakupki.prom.ua/remote/dispatcher/state_purchase_view/19030649" TargetMode="External"/><Relationship Id="rId67" Type="http://schemas.openxmlformats.org/officeDocument/2006/relationships/hyperlink" Target="https://my.zakupki.prom.ua/remote/dispatcher/state_purchase_view/21517598" TargetMode="External"/><Relationship Id="rId116" Type="http://schemas.openxmlformats.org/officeDocument/2006/relationships/hyperlink" Target="https://my.zakupki.prom.ua/remote/dispatcher/state_purchase_view/20265765" TargetMode="External"/><Relationship Id="rId137" Type="http://schemas.openxmlformats.org/officeDocument/2006/relationships/hyperlink" Target="https://my.zakupki.prom.ua/remote/dispatcher/state_purchase_view/468724" TargetMode="External"/><Relationship Id="rId158" Type="http://schemas.openxmlformats.org/officeDocument/2006/relationships/hyperlink" Target="https://my.zakupki.prom.ua/remote/dispatcher/state_purchase_view/5879135" TargetMode="External"/><Relationship Id="rId20" Type="http://schemas.openxmlformats.org/officeDocument/2006/relationships/hyperlink" Target="https://my.zakupki.prom.ua/remote/dispatcher/state_purchase_view/19296797" TargetMode="External"/><Relationship Id="rId41" Type="http://schemas.openxmlformats.org/officeDocument/2006/relationships/hyperlink" Target="https://my.zakupki.prom.ua/remote/dispatcher/state_purchase_view/20264834" TargetMode="External"/><Relationship Id="rId62" Type="http://schemas.openxmlformats.org/officeDocument/2006/relationships/hyperlink" Target="https://my.zakupki.prom.ua/remote/dispatcher/state_purchase_view/19131980" TargetMode="External"/><Relationship Id="rId83" Type="http://schemas.openxmlformats.org/officeDocument/2006/relationships/hyperlink" Target="https://my.zakupki.prom.ua/remote/dispatcher/state_purchase_view/22523282" TargetMode="External"/><Relationship Id="rId88" Type="http://schemas.openxmlformats.org/officeDocument/2006/relationships/hyperlink" Target="https://my.zakupki.prom.ua/remote/dispatcher/state_purchase_view/7032626" TargetMode="External"/><Relationship Id="rId111" Type="http://schemas.openxmlformats.org/officeDocument/2006/relationships/hyperlink" Target="https://my.zakupki.prom.ua/remote/dispatcher/state_purchase_view/13552036" TargetMode="External"/><Relationship Id="rId132" Type="http://schemas.openxmlformats.org/officeDocument/2006/relationships/hyperlink" Target="https://my.zakupki.prom.ua/remote/dispatcher/state_purchase_view/16339131" TargetMode="External"/><Relationship Id="rId153" Type="http://schemas.openxmlformats.org/officeDocument/2006/relationships/hyperlink" Target="https://my.zakupki.prom.ua/remote/dispatcher/state_purchase_view/16297780" TargetMode="External"/><Relationship Id="rId174" Type="http://schemas.openxmlformats.org/officeDocument/2006/relationships/hyperlink" Target="https://my.zakupki.prom.ua/remote/dispatcher/state_purchase_view/9384875" TargetMode="External"/><Relationship Id="rId179" Type="http://schemas.openxmlformats.org/officeDocument/2006/relationships/hyperlink" Target="https://my.zakupki.prom.ua/remote/dispatcher/state_purchase_view/18773158" TargetMode="External"/><Relationship Id="rId15" Type="http://schemas.openxmlformats.org/officeDocument/2006/relationships/hyperlink" Target="https://my.zakupki.prom.ua/remote/dispatcher/state_purchase_view/16800767" TargetMode="External"/><Relationship Id="rId36" Type="http://schemas.openxmlformats.org/officeDocument/2006/relationships/hyperlink" Target="https://my.zakupki.prom.ua/remote/dispatcher/state_purchase_view/11323123" TargetMode="External"/><Relationship Id="rId57" Type="http://schemas.openxmlformats.org/officeDocument/2006/relationships/hyperlink" Target="https://my.zakupki.prom.ua/remote/dispatcher/state_purchase_view/847242" TargetMode="External"/><Relationship Id="rId106" Type="http://schemas.openxmlformats.org/officeDocument/2006/relationships/hyperlink" Target="https://my.zakupki.prom.ua/remote/dispatcher/state_purchase_view/23633914" TargetMode="External"/><Relationship Id="rId127" Type="http://schemas.openxmlformats.org/officeDocument/2006/relationships/hyperlink" Target="https://my.zakupki.prom.ua/remote/dispatcher/state_purchase_view/15608221" TargetMode="External"/><Relationship Id="rId10" Type="http://schemas.openxmlformats.org/officeDocument/2006/relationships/hyperlink" Target="https://my.zakupki.prom.ua/remote/dispatcher/state_purchase_view/7590216" TargetMode="External"/><Relationship Id="rId31" Type="http://schemas.openxmlformats.org/officeDocument/2006/relationships/hyperlink" Target="https://my.zakupki.prom.ua/remote/dispatcher/state_purchase_view/7339016" TargetMode="External"/><Relationship Id="rId52" Type="http://schemas.openxmlformats.org/officeDocument/2006/relationships/hyperlink" Target="https://my.zakupki.prom.ua/remote/dispatcher/state_purchase_view/4014927" TargetMode="External"/><Relationship Id="rId73" Type="http://schemas.openxmlformats.org/officeDocument/2006/relationships/hyperlink" Target="https://my.zakupki.prom.ua/remote/dispatcher/state_purchase_view/13554524" TargetMode="External"/><Relationship Id="rId78" Type="http://schemas.openxmlformats.org/officeDocument/2006/relationships/hyperlink" Target="https://my.zakupki.prom.ua/remote/dispatcher/state_purchase_view/19028382" TargetMode="External"/><Relationship Id="rId94" Type="http://schemas.openxmlformats.org/officeDocument/2006/relationships/hyperlink" Target="https://my.zakupki.prom.ua/remote/dispatcher/state_purchase_view/16343380" TargetMode="External"/><Relationship Id="rId99" Type="http://schemas.openxmlformats.org/officeDocument/2006/relationships/hyperlink" Target="https://my.zakupki.prom.ua/remote/dispatcher/state_purchase_view/18327252" TargetMode="External"/><Relationship Id="rId101" Type="http://schemas.openxmlformats.org/officeDocument/2006/relationships/hyperlink" Target="https://my.zakupki.prom.ua/remote/dispatcher/state_purchase_view/16818265" TargetMode="External"/><Relationship Id="rId122" Type="http://schemas.openxmlformats.org/officeDocument/2006/relationships/hyperlink" Target="https://my.zakupki.prom.ua/remote/dispatcher/state_purchase_view/4964229" TargetMode="External"/><Relationship Id="rId143" Type="http://schemas.openxmlformats.org/officeDocument/2006/relationships/hyperlink" Target="https://my.zakupki.prom.ua/remote/dispatcher/state_purchase_view/19066078" TargetMode="External"/><Relationship Id="rId148" Type="http://schemas.openxmlformats.org/officeDocument/2006/relationships/hyperlink" Target="https://my.zakupki.prom.ua/remote/dispatcher/state_purchase_view/20502859" TargetMode="External"/><Relationship Id="rId164" Type="http://schemas.openxmlformats.org/officeDocument/2006/relationships/hyperlink" Target="https://my.zakupki.prom.ua/remote/dispatcher/state_purchase_view/22465532" TargetMode="External"/><Relationship Id="rId169" Type="http://schemas.openxmlformats.org/officeDocument/2006/relationships/hyperlink" Target="https://my.zakupki.prom.ua/remote/dispatcher/state_purchase_view/6092658" TargetMode="External"/><Relationship Id="rId185" Type="http://schemas.openxmlformats.org/officeDocument/2006/relationships/hyperlink" Target="https://my.zakupki.prom.ua/remote/dispatcher/state_purchase_view/17180482" TargetMode="External"/><Relationship Id="rId4" Type="http://schemas.openxmlformats.org/officeDocument/2006/relationships/hyperlink" Target="https://my.zakupki.prom.ua/remote/dispatcher/state_purchase_view/2915816" TargetMode="External"/><Relationship Id="rId9" Type="http://schemas.openxmlformats.org/officeDocument/2006/relationships/hyperlink" Target="https://my.zakupki.prom.ua/remote/dispatcher/state_purchase_view/7535361" TargetMode="External"/><Relationship Id="rId180" Type="http://schemas.openxmlformats.org/officeDocument/2006/relationships/hyperlink" Target="https://my.zakupki.prom.ua/remote/dispatcher/state_purchase_view/197632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26"/>
  <sheetViews>
    <sheetView tabSelected="1" zoomScaleNormal="100" workbookViewId="0">
      <pane ySplit="1" topLeftCell="A174" activePane="bottomLeft" state="frozen"/>
      <selection pane="bottomLeft" activeCell="L24" sqref="L24"/>
    </sheetView>
  </sheetViews>
  <sheetFormatPr defaultColWidth="11.42578125" defaultRowHeight="15" x14ac:dyDescent="0.25"/>
  <cols>
    <col min="1" max="1" width="3.42578125" customWidth="1"/>
    <col min="2" max="2" width="53.85546875" customWidth="1"/>
    <col min="3" max="3" width="20" customWidth="1"/>
    <col min="4" max="6" width="15"/>
  </cols>
  <sheetData>
    <row r="1" spans="1:6" ht="27" thickBot="1" x14ac:dyDescent="0.3">
      <c r="A1" s="3" t="s">
        <v>136</v>
      </c>
      <c r="B1" s="3" t="s">
        <v>376</v>
      </c>
      <c r="C1" s="3" t="s">
        <v>385</v>
      </c>
      <c r="D1" s="3" t="s">
        <v>244</v>
      </c>
      <c r="E1" s="3" t="s">
        <v>344</v>
      </c>
      <c r="F1" s="3" t="s">
        <v>187</v>
      </c>
    </row>
    <row r="2" spans="1:6" hidden="1" x14ac:dyDescent="0.25">
      <c r="A2" s="2" t="str">
        <f>HYPERLINK("https://my.zakupki.prom.ua/remote/dispatcher/state_purchase_view/480609", "UA-2016-09-16-000291-c")</f>
        <v>UA-2016-09-16-000291-c</v>
      </c>
      <c r="B2" s="1" t="s">
        <v>227</v>
      </c>
      <c r="C2" s="1"/>
      <c r="D2" s="1"/>
      <c r="E2" s="1"/>
      <c r="F2" s="1"/>
    </row>
    <row r="3" spans="1:6" hidden="1" x14ac:dyDescent="0.25">
      <c r="A3" s="2" t="str">
        <f>HYPERLINK("https://my.zakupki.prom.ua/remote/dispatcher/state_purchase_view/682068", "UA-2016-10-17-001070-b")</f>
        <v>UA-2016-10-17-001070-b</v>
      </c>
      <c r="B3" s="1" t="s">
        <v>310</v>
      </c>
      <c r="C3" s="1" t="s">
        <v>251</v>
      </c>
      <c r="D3" s="1" t="s">
        <v>88</v>
      </c>
      <c r="E3" s="4">
        <v>7701791</v>
      </c>
      <c r="F3" s="5">
        <v>43100</v>
      </c>
    </row>
    <row r="4" spans="1:6" hidden="1" x14ac:dyDescent="0.25">
      <c r="A4" s="2" t="str">
        <f>HYPERLINK("https://my.zakupki.prom.ua/remote/dispatcher/state_purchase_view/1199198", "UA-2016-12-14-001866-b")</f>
        <v>UA-2016-12-14-001866-b</v>
      </c>
      <c r="B4" s="1" t="s">
        <v>320</v>
      </c>
      <c r="C4" s="1" t="s">
        <v>186</v>
      </c>
      <c r="D4" s="1" t="s">
        <v>44</v>
      </c>
      <c r="E4" s="4">
        <v>67716</v>
      </c>
      <c r="F4" s="5">
        <v>42735</v>
      </c>
    </row>
    <row r="5" spans="1:6" hidden="1" x14ac:dyDescent="0.25">
      <c r="A5" s="2" t="str">
        <f>HYPERLINK("https://my.zakupki.prom.ua/remote/dispatcher/state_purchase_view/2915816", "UA-2017-04-25-001061-b")</f>
        <v>UA-2017-04-25-001061-b</v>
      </c>
      <c r="B5" s="1" t="s">
        <v>312</v>
      </c>
      <c r="C5" s="1" t="s">
        <v>230</v>
      </c>
      <c r="D5" s="1" t="s">
        <v>18</v>
      </c>
      <c r="E5" s="4">
        <v>94607.81</v>
      </c>
      <c r="F5" s="5">
        <v>42825</v>
      </c>
    </row>
    <row r="6" spans="1:6" hidden="1" x14ac:dyDescent="0.25">
      <c r="A6" s="2" t="str">
        <f>HYPERLINK("https://my.zakupki.prom.ua/remote/dispatcher/state_purchase_view/7044774", "UA-2018-05-07-000971-a")</f>
        <v>UA-2018-05-07-000971-a</v>
      </c>
      <c r="B6" s="1" t="s">
        <v>299</v>
      </c>
      <c r="C6" s="1" t="s">
        <v>240</v>
      </c>
      <c r="D6" s="1" t="s">
        <v>65</v>
      </c>
      <c r="E6" s="4">
        <v>59928</v>
      </c>
      <c r="F6" s="5">
        <v>43465</v>
      </c>
    </row>
    <row r="7" spans="1:6" hidden="1" x14ac:dyDescent="0.25">
      <c r="A7" s="2" t="str">
        <f>HYPERLINK("https://my.zakupki.prom.ua/remote/dispatcher/state_purchase_view/2953090", "UA-2017-04-28-001355-b")</f>
        <v>UA-2017-04-28-001355-b</v>
      </c>
      <c r="B7" s="1" t="s">
        <v>149</v>
      </c>
      <c r="C7" s="1" t="s">
        <v>375</v>
      </c>
      <c r="D7" s="1" t="s">
        <v>43</v>
      </c>
      <c r="E7" s="4">
        <v>487250.27</v>
      </c>
      <c r="F7" s="5">
        <v>43100</v>
      </c>
    </row>
    <row r="8" spans="1:6" hidden="1" x14ac:dyDescent="0.25">
      <c r="A8" s="2" t="str">
        <f>HYPERLINK("https://my.zakupki.prom.ua/remote/dispatcher/state_purchase_view/12538648", "UA-2019-08-14-001648-a")</f>
        <v>UA-2019-08-14-001648-a</v>
      </c>
      <c r="B8" s="1" t="s">
        <v>236</v>
      </c>
      <c r="C8" s="1" t="s">
        <v>183</v>
      </c>
      <c r="D8" s="1" t="s">
        <v>4</v>
      </c>
      <c r="E8" s="4">
        <v>59684.21</v>
      </c>
      <c r="F8" s="5">
        <v>43830</v>
      </c>
    </row>
    <row r="9" spans="1:6" hidden="1" x14ac:dyDescent="0.25">
      <c r="A9" s="2" t="str">
        <f>HYPERLINK("https://my.zakupki.prom.ua/remote/dispatcher/state_purchase_view/7895506", "UA-2018-08-03-001862-b")</f>
        <v>UA-2018-08-03-001862-b</v>
      </c>
      <c r="B9" s="1" t="s">
        <v>268</v>
      </c>
      <c r="C9" s="1"/>
      <c r="D9" s="1"/>
      <c r="E9" s="1"/>
      <c r="F9" s="1"/>
    </row>
    <row r="10" spans="1:6" hidden="1" x14ac:dyDescent="0.25">
      <c r="A10" s="2" t="str">
        <f>HYPERLINK("https://my.zakupki.prom.ua/remote/dispatcher/state_purchase_view/7535361", "UA-2018-06-22-002253-a")</f>
        <v>UA-2018-06-22-002253-a</v>
      </c>
      <c r="B10" s="1" t="s">
        <v>224</v>
      </c>
      <c r="C10" s="1"/>
      <c r="D10" s="1"/>
      <c r="E10" s="1"/>
      <c r="F10" s="1"/>
    </row>
    <row r="11" spans="1:6" hidden="1" x14ac:dyDescent="0.25">
      <c r="A11" s="2" t="str">
        <f>HYPERLINK("https://my.zakupki.prom.ua/remote/dispatcher/state_purchase_view/7590216", "UA-2018-07-02-000432-a")</f>
        <v>UA-2018-07-02-000432-a</v>
      </c>
      <c r="B11" s="1" t="s">
        <v>307</v>
      </c>
      <c r="C11" s="1"/>
      <c r="D11" s="1"/>
      <c r="E11" s="1"/>
      <c r="F11" s="1"/>
    </row>
    <row r="12" spans="1:6" hidden="1" x14ac:dyDescent="0.25">
      <c r="A12" s="2" t="str">
        <f>HYPERLINK("https://my.zakupki.prom.ua/remote/dispatcher/state_purchase_view/8480462", "UA-2018-10-08-000692-c")</f>
        <v>UA-2018-10-08-000692-c</v>
      </c>
      <c r="B12" s="1" t="s">
        <v>199</v>
      </c>
      <c r="C12" s="1"/>
      <c r="D12" s="1"/>
      <c r="E12" s="1"/>
      <c r="F12" s="1"/>
    </row>
    <row r="13" spans="1:6" hidden="1" x14ac:dyDescent="0.25">
      <c r="A13" s="2" t="str">
        <f>HYPERLINK("https://my.zakupki.prom.ua/remote/dispatcher/state_purchase_view/8070932", "UA-2018-08-23-000744-a")</f>
        <v>UA-2018-08-23-000744-a</v>
      </c>
      <c r="B13" s="1" t="s">
        <v>134</v>
      </c>
      <c r="C13" s="1" t="s">
        <v>356</v>
      </c>
      <c r="D13" s="1" t="s">
        <v>84</v>
      </c>
      <c r="E13" s="4">
        <v>29999248.800000001</v>
      </c>
      <c r="F13" s="5">
        <v>43830</v>
      </c>
    </row>
    <row r="14" spans="1:6" x14ac:dyDescent="0.25">
      <c r="A14" s="2" t="str">
        <f>HYPERLINK("https://my.zakupki.prom.ua/remote/dispatcher/state_purchase_view/17767883", "UA-2020-07-09-004928-c")</f>
        <v>UA-2020-07-09-004928-c</v>
      </c>
      <c r="B14" s="1" t="s">
        <v>125</v>
      </c>
      <c r="C14" s="1" t="s">
        <v>194</v>
      </c>
      <c r="D14" s="1" t="s">
        <v>64</v>
      </c>
      <c r="E14" s="4">
        <v>7835767.5999999996</v>
      </c>
      <c r="F14" s="5">
        <v>44561</v>
      </c>
    </row>
    <row r="15" spans="1:6" x14ac:dyDescent="0.25">
      <c r="A15" s="2" t="str">
        <f>HYPERLINK("https://my.zakupki.prom.ua/remote/dispatcher/state_purchase_view/16802053", "UA-2020-05-21-005797-c")</f>
        <v>UA-2020-05-21-005797-c</v>
      </c>
      <c r="B15" s="1" t="s">
        <v>181</v>
      </c>
      <c r="C15" s="1" t="s">
        <v>193</v>
      </c>
      <c r="D15" s="1" t="s">
        <v>66</v>
      </c>
      <c r="E15" s="4">
        <v>29757</v>
      </c>
      <c r="F15" s="5">
        <v>44196</v>
      </c>
    </row>
    <row r="16" spans="1:6" x14ac:dyDescent="0.25">
      <c r="A16" s="2" t="str">
        <f>HYPERLINK("https://my.zakupki.prom.ua/remote/dispatcher/state_purchase_view/16800767", "UA-2020-05-21-005449-c")</f>
        <v>UA-2020-05-21-005449-c</v>
      </c>
      <c r="B16" s="1" t="s">
        <v>177</v>
      </c>
      <c r="C16" s="1" t="s">
        <v>193</v>
      </c>
      <c r="D16" s="1" t="s">
        <v>59</v>
      </c>
      <c r="E16" s="4">
        <v>29757</v>
      </c>
      <c r="F16" s="5">
        <v>44196</v>
      </c>
    </row>
    <row r="17" spans="1:6" x14ac:dyDescent="0.25">
      <c r="A17" s="2" t="str">
        <f>HYPERLINK("https://my.zakupki.prom.ua/remote/dispatcher/state_purchase_view/15385048", "UA-2020-02-20-000228-b")</f>
        <v>UA-2020-02-20-000228-b</v>
      </c>
      <c r="B17" s="1" t="s">
        <v>166</v>
      </c>
      <c r="C17" s="1" t="s">
        <v>194</v>
      </c>
      <c r="D17" s="1" t="s">
        <v>17</v>
      </c>
      <c r="E17" s="4">
        <v>265500.33</v>
      </c>
      <c r="F17" s="5">
        <v>44196</v>
      </c>
    </row>
    <row r="18" spans="1:6" x14ac:dyDescent="0.25">
      <c r="A18" s="2" t="str">
        <f>HYPERLINK("https://my.zakupki.prom.ua/remote/dispatcher/state_purchase_view/18244359", "UA-2020-07-31-004513-c")</f>
        <v>UA-2020-07-31-004513-c</v>
      </c>
      <c r="B18" s="1" t="s">
        <v>118</v>
      </c>
      <c r="C18" s="1" t="s">
        <v>193</v>
      </c>
      <c r="D18" s="1" t="s">
        <v>90</v>
      </c>
      <c r="E18" s="4">
        <v>9781.59</v>
      </c>
      <c r="F18" s="5">
        <v>44196</v>
      </c>
    </row>
    <row r="19" spans="1:6" x14ac:dyDescent="0.25">
      <c r="A19" s="2" t="str">
        <f>HYPERLINK("https://my.zakupki.prom.ua/remote/dispatcher/state_purchase_view/19068783", "UA-2020-09-07-008484-b")</f>
        <v>UA-2020-09-07-008484-b</v>
      </c>
      <c r="B19" s="1" t="s">
        <v>114</v>
      </c>
      <c r="C19" s="1" t="s">
        <v>185</v>
      </c>
      <c r="D19" s="1" t="s">
        <v>35</v>
      </c>
      <c r="E19" s="4">
        <v>4408.8</v>
      </c>
      <c r="F19" s="5">
        <v>44196</v>
      </c>
    </row>
    <row r="20" spans="1:6" x14ac:dyDescent="0.25">
      <c r="A20" s="2" t="str">
        <f>HYPERLINK("https://my.zakupki.prom.ua/remote/dispatcher/state_purchase_view/18732267", "UA-2020-08-21-006083-a")</f>
        <v>UA-2020-08-21-006083-a</v>
      </c>
      <c r="B20" s="1" t="s">
        <v>152</v>
      </c>
      <c r="C20" s="1" t="s">
        <v>182</v>
      </c>
      <c r="D20" s="1" t="s">
        <v>93</v>
      </c>
      <c r="E20" s="4">
        <v>212560.95</v>
      </c>
      <c r="F20" s="5">
        <v>44196</v>
      </c>
    </row>
    <row r="21" spans="1:6" x14ac:dyDescent="0.25">
      <c r="A21" s="2" t="str">
        <f>HYPERLINK("https://my.zakupki.prom.ua/remote/dispatcher/state_purchase_view/19296797", "UA-2020-09-15-008996-a")</f>
        <v>UA-2020-09-15-008996-a</v>
      </c>
      <c r="B21" s="1" t="s">
        <v>380</v>
      </c>
      <c r="C21" s="1" t="s">
        <v>383</v>
      </c>
      <c r="D21" s="1" t="s">
        <v>75</v>
      </c>
      <c r="E21" s="4">
        <v>349173.86</v>
      </c>
      <c r="F21" s="5">
        <v>44196</v>
      </c>
    </row>
    <row r="22" spans="1:6" x14ac:dyDescent="0.25">
      <c r="A22" s="2" t="str">
        <f>HYPERLINK("https://my.zakupki.prom.ua/remote/dispatcher/state_purchase_view/16355322", "UA-2020-04-16-007512-b")</f>
        <v>UA-2020-04-16-007512-b</v>
      </c>
      <c r="B22" s="1" t="s">
        <v>332</v>
      </c>
      <c r="C22" s="1" t="s">
        <v>359</v>
      </c>
      <c r="D22" s="1" t="s">
        <v>50</v>
      </c>
      <c r="E22" s="4">
        <v>64623.48</v>
      </c>
      <c r="F22" s="5">
        <v>44196</v>
      </c>
    </row>
    <row r="23" spans="1:6" x14ac:dyDescent="0.25">
      <c r="A23" s="2" t="str">
        <f>HYPERLINK("https://my.zakupki.prom.ua/remote/dispatcher/state_purchase_view/17885182", "UA-2020-07-15-002367-c")</f>
        <v>UA-2020-07-15-002367-c</v>
      </c>
      <c r="B23" s="1" t="s">
        <v>339</v>
      </c>
      <c r="C23" s="1" t="s">
        <v>193</v>
      </c>
      <c r="D23" s="1" t="s">
        <v>81</v>
      </c>
      <c r="E23" s="4">
        <v>6885</v>
      </c>
      <c r="F23" s="5">
        <v>44196</v>
      </c>
    </row>
    <row r="24" spans="1:6" x14ac:dyDescent="0.25">
      <c r="A24" s="2" t="str">
        <f>HYPERLINK("https://my.zakupki.prom.ua/remote/dispatcher/state_purchase_view/18328160", "UA-2020-08-05-004460-a")</f>
        <v>UA-2020-08-05-004460-a</v>
      </c>
      <c r="B24" s="1" t="s">
        <v>117</v>
      </c>
      <c r="C24" s="1" t="s">
        <v>388</v>
      </c>
      <c r="D24" s="1" t="s">
        <v>92</v>
      </c>
      <c r="E24" s="4">
        <v>19446.64</v>
      </c>
      <c r="F24" s="5">
        <v>44196</v>
      </c>
    </row>
    <row r="25" spans="1:6" hidden="1" x14ac:dyDescent="0.25">
      <c r="A25" s="2" t="str">
        <f>HYPERLINK("https://my.zakupki.prom.ua/remote/dispatcher/state_purchase_view/8073915", "UA-2018-08-23-001325-a")</f>
        <v>UA-2018-08-23-001325-a</v>
      </c>
      <c r="B25" s="1" t="s">
        <v>268</v>
      </c>
      <c r="C25" s="1" t="s">
        <v>259</v>
      </c>
      <c r="D25" s="1" t="s">
        <v>86</v>
      </c>
      <c r="E25" s="4">
        <v>4828663.42</v>
      </c>
      <c r="F25" s="5">
        <v>43830</v>
      </c>
    </row>
    <row r="26" spans="1:6" x14ac:dyDescent="0.25">
      <c r="A26" s="2" t="str">
        <f>HYPERLINK("https://my.zakupki.prom.ua/remote/dispatcher/state_purchase_view/16383909", "UA-2020-04-17-003864-b")</f>
        <v>UA-2020-04-17-003864-b</v>
      </c>
      <c r="B26" s="1" t="s">
        <v>381</v>
      </c>
      <c r="C26" s="1" t="s">
        <v>262</v>
      </c>
      <c r="D26" s="1" t="s">
        <v>15</v>
      </c>
      <c r="E26" s="4">
        <v>399056.4</v>
      </c>
      <c r="F26" s="5">
        <v>44196</v>
      </c>
    </row>
    <row r="27" spans="1:6" hidden="1" x14ac:dyDescent="0.25">
      <c r="A27" s="2" t="str">
        <f>HYPERLINK("https://my.zakupki.prom.ua/remote/dispatcher/state_purchase_view/6951768", "UA-2018-04-25-001912-a")</f>
        <v>UA-2018-04-25-001912-a</v>
      </c>
      <c r="B27" s="1" t="s">
        <v>142</v>
      </c>
      <c r="C27" s="1" t="s">
        <v>261</v>
      </c>
      <c r="D27" s="1" t="s">
        <v>67</v>
      </c>
      <c r="E27" s="4">
        <v>4997798</v>
      </c>
      <c r="F27" s="5">
        <v>43830</v>
      </c>
    </row>
    <row r="28" spans="1:6" hidden="1" x14ac:dyDescent="0.25">
      <c r="A28" s="2" t="str">
        <f>HYPERLINK("https://my.zakupki.prom.ua/remote/dispatcher/state_purchase_view/5844502", "UA-2018-01-29-003321-c")</f>
        <v>UA-2018-01-29-003321-c</v>
      </c>
      <c r="B28" s="1" t="s">
        <v>269</v>
      </c>
      <c r="C28" s="1"/>
      <c r="D28" s="1"/>
      <c r="E28" s="1"/>
      <c r="F28" s="1"/>
    </row>
    <row r="29" spans="1:6" hidden="1" x14ac:dyDescent="0.25">
      <c r="A29" s="2" t="str">
        <f>HYPERLINK("https://my.zakupki.prom.ua/remote/dispatcher/state_purchase_view/11522701", "UA-2019-05-08-002144-a")</f>
        <v>UA-2019-05-08-002144-a</v>
      </c>
      <c r="B29" s="1" t="s">
        <v>223</v>
      </c>
      <c r="C29" s="1" t="s">
        <v>253</v>
      </c>
      <c r="D29" s="1" t="s">
        <v>124</v>
      </c>
      <c r="E29" s="4">
        <v>4118400</v>
      </c>
      <c r="F29" s="5">
        <v>44196</v>
      </c>
    </row>
    <row r="30" spans="1:6" x14ac:dyDescent="0.25">
      <c r="A30" s="2" t="str">
        <f>HYPERLINK("https://my.zakupki.prom.ua/remote/dispatcher/state_purchase_view/16146997", "UA-2020-04-07-002230-b")</f>
        <v>UA-2020-04-07-002230-b</v>
      </c>
      <c r="B30" s="1" t="s">
        <v>283</v>
      </c>
      <c r="C30" s="1" t="s">
        <v>386</v>
      </c>
      <c r="D30" s="1" t="s">
        <v>104</v>
      </c>
      <c r="E30" s="4">
        <v>584349</v>
      </c>
      <c r="F30" s="5">
        <v>44286</v>
      </c>
    </row>
    <row r="31" spans="1:6" hidden="1" x14ac:dyDescent="0.25">
      <c r="A31" s="2" t="str">
        <f>HYPERLINK("https://my.zakupki.prom.ua/remote/dispatcher/state_purchase_view/7528419", "UA-2018-06-22-001088-a")</f>
        <v>UA-2018-06-22-001088-a</v>
      </c>
      <c r="B31" s="1" t="s">
        <v>302</v>
      </c>
      <c r="C31" s="1" t="s">
        <v>258</v>
      </c>
      <c r="D31" s="1" t="s">
        <v>9</v>
      </c>
      <c r="E31" s="4">
        <v>265721.83</v>
      </c>
      <c r="F31" s="5">
        <v>43465</v>
      </c>
    </row>
    <row r="32" spans="1:6" hidden="1" x14ac:dyDescent="0.25">
      <c r="A32" s="2" t="str">
        <f>HYPERLINK("https://my.zakupki.prom.ua/remote/dispatcher/state_purchase_view/7339016", "UA-2018-06-05-002891-a")</f>
        <v>UA-2018-06-05-002891-a</v>
      </c>
      <c r="B32" s="1" t="s">
        <v>300</v>
      </c>
      <c r="C32" s="1" t="s">
        <v>193</v>
      </c>
      <c r="D32" s="1" t="s">
        <v>27</v>
      </c>
      <c r="E32" s="4">
        <v>53308.07</v>
      </c>
      <c r="F32" s="5">
        <v>43465</v>
      </c>
    </row>
    <row r="33" spans="1:6" hidden="1" x14ac:dyDescent="0.25">
      <c r="A33" s="2" t="str">
        <f>HYPERLINK("https://my.zakupki.prom.ua/remote/dispatcher/state_purchase_view/7925769", "UA-2018-08-08-000073-a")</f>
        <v>UA-2018-08-08-000073-a</v>
      </c>
      <c r="B33" s="1" t="s">
        <v>372</v>
      </c>
      <c r="C33" s="1" t="s">
        <v>349</v>
      </c>
      <c r="D33" s="1" t="s">
        <v>63</v>
      </c>
      <c r="E33" s="4">
        <v>158662.60999999999</v>
      </c>
      <c r="F33" s="5">
        <v>43465</v>
      </c>
    </row>
    <row r="34" spans="1:6" hidden="1" x14ac:dyDescent="0.25">
      <c r="A34" s="2" t="str">
        <f>HYPERLINK("https://my.zakupki.prom.ua/remote/dispatcher/state_purchase_view/8030435", "UA-2018-08-20-000526-c")</f>
        <v>UA-2018-08-20-000526-c</v>
      </c>
      <c r="B34" s="1" t="s">
        <v>206</v>
      </c>
      <c r="C34" s="1" t="s">
        <v>259</v>
      </c>
      <c r="D34" s="1" t="s">
        <v>46</v>
      </c>
      <c r="E34" s="4">
        <v>1427319.31</v>
      </c>
      <c r="F34" s="5">
        <v>43465</v>
      </c>
    </row>
    <row r="35" spans="1:6" hidden="1" x14ac:dyDescent="0.25">
      <c r="A35" s="2" t="str">
        <f>HYPERLINK("https://my.zakupki.prom.ua/remote/dispatcher/state_purchase_view/5882294", "UA-2018-01-30-004261-c")</f>
        <v>UA-2018-01-30-004261-c</v>
      </c>
      <c r="B35" s="1" t="s">
        <v>128</v>
      </c>
      <c r="C35" s="1"/>
      <c r="D35" s="1"/>
      <c r="E35" s="1"/>
      <c r="F35" s="1"/>
    </row>
    <row r="36" spans="1:6" hidden="1" x14ac:dyDescent="0.25">
      <c r="A36" s="2" t="str">
        <f>HYPERLINK("https://my.zakupki.prom.ua/remote/dispatcher/state_purchase_view/7894034", "UA-2018-08-03-001521-b")</f>
        <v>UA-2018-08-03-001521-b</v>
      </c>
      <c r="B36" s="1" t="s">
        <v>134</v>
      </c>
      <c r="C36" s="1"/>
      <c r="D36" s="1"/>
      <c r="E36" s="1"/>
      <c r="F36" s="1"/>
    </row>
    <row r="37" spans="1:6" hidden="1" x14ac:dyDescent="0.25">
      <c r="A37" s="2" t="str">
        <f>HYPERLINK("https://my.zakupki.prom.ua/remote/dispatcher/state_purchase_view/11323123", "UA-2019-04-16-002052-a")</f>
        <v>UA-2019-04-16-002052-a</v>
      </c>
      <c r="B37" s="1" t="s">
        <v>303</v>
      </c>
      <c r="C37" s="1" t="s">
        <v>256</v>
      </c>
      <c r="D37" s="1" t="s">
        <v>95</v>
      </c>
      <c r="E37" s="4">
        <v>85926</v>
      </c>
      <c r="F37" s="5">
        <v>43830</v>
      </c>
    </row>
    <row r="38" spans="1:6" hidden="1" x14ac:dyDescent="0.25">
      <c r="A38" s="2" t="str">
        <f>HYPERLINK("https://my.zakupki.prom.ua/remote/dispatcher/state_purchase_view/11069148", "UA-2019-03-26-000996-b")</f>
        <v>UA-2019-03-26-000996-b</v>
      </c>
      <c r="B38" s="1" t="s">
        <v>237</v>
      </c>
      <c r="C38" s="1" t="s">
        <v>184</v>
      </c>
      <c r="D38" s="1" t="s">
        <v>52</v>
      </c>
      <c r="E38" s="4">
        <v>414540</v>
      </c>
      <c r="F38" s="5">
        <v>43830</v>
      </c>
    </row>
    <row r="39" spans="1:6" hidden="1" x14ac:dyDescent="0.25">
      <c r="A39" s="2" t="str">
        <f>HYPERLINK("https://my.zakupki.prom.ua/remote/dispatcher/state_purchase_view/9536775", "UA-2018-12-22-002641-b")</f>
        <v>UA-2018-12-22-002641-b</v>
      </c>
      <c r="B39" s="1" t="s">
        <v>326</v>
      </c>
      <c r="C39" s="1" t="s">
        <v>259</v>
      </c>
      <c r="D39" s="1" t="s">
        <v>60</v>
      </c>
      <c r="E39" s="4">
        <v>376241.66</v>
      </c>
      <c r="F39" s="5">
        <v>43830</v>
      </c>
    </row>
    <row r="40" spans="1:6" x14ac:dyDescent="0.25">
      <c r="A40" s="2" t="str">
        <f>HYPERLINK("https://my.zakupki.prom.ua/remote/dispatcher/state_purchase_view/16067515", "UA-2020-04-01-002516-b")</f>
        <v>UA-2020-04-01-002516-b</v>
      </c>
      <c r="B40" s="1" t="s">
        <v>207</v>
      </c>
      <c r="C40" s="1" t="s">
        <v>262</v>
      </c>
      <c r="D40" s="1" t="s">
        <v>11</v>
      </c>
      <c r="E40" s="4">
        <v>792307.19999999995</v>
      </c>
      <c r="F40" s="5">
        <v>44561</v>
      </c>
    </row>
    <row r="41" spans="1:6" hidden="1" x14ac:dyDescent="0.25">
      <c r="A41" s="2" t="str">
        <f>HYPERLINK("https://my.zakupki.prom.ua/remote/dispatcher/state_purchase_view/3596565", "UA-2017-07-20-000949-b")</f>
        <v>UA-2017-07-20-000949-b</v>
      </c>
      <c r="B41" s="1" t="s">
        <v>314</v>
      </c>
      <c r="C41" s="1" t="s">
        <v>360</v>
      </c>
      <c r="D41" s="1" t="s">
        <v>47</v>
      </c>
      <c r="E41" s="4">
        <v>5469810</v>
      </c>
      <c r="F41" s="5">
        <v>43465</v>
      </c>
    </row>
    <row r="42" spans="1:6" hidden="1" x14ac:dyDescent="0.25">
      <c r="A42" s="2" t="str">
        <f>HYPERLINK("https://my.zakupki.prom.ua/remote/dispatcher/state_purchase_view/13330443", "UA-2019-10-25-002515-b")</f>
        <v>UA-2019-10-25-002515-b</v>
      </c>
      <c r="B42" s="1" t="s">
        <v>324</v>
      </c>
      <c r="C42" s="1" t="s">
        <v>364</v>
      </c>
      <c r="D42" s="1" t="s">
        <v>66</v>
      </c>
      <c r="E42" s="4">
        <v>1485030</v>
      </c>
      <c r="F42" s="5">
        <v>44196</v>
      </c>
    </row>
    <row r="43" spans="1:6" x14ac:dyDescent="0.25">
      <c r="A43" s="2" t="str">
        <f>HYPERLINK("https://my.zakupki.prom.ua/remote/dispatcher/state_purchase_view/21622052", "UA-2020-12-01-009788-b")</f>
        <v>UA-2020-12-01-009788-b</v>
      </c>
      <c r="B43" s="1" t="s">
        <v>280</v>
      </c>
      <c r="C43" s="1" t="s">
        <v>258</v>
      </c>
      <c r="D43" s="1" t="s">
        <v>5</v>
      </c>
      <c r="E43" s="4">
        <v>710.53</v>
      </c>
      <c r="F43" s="5">
        <v>44196</v>
      </c>
    </row>
    <row r="44" spans="1:6" x14ac:dyDescent="0.25">
      <c r="A44" s="2" t="str">
        <f>HYPERLINK("https://my.zakupki.prom.ua/remote/dispatcher/state_purchase_view/18681105", "UA-2020-08-20-001407-a")</f>
        <v>UA-2020-08-20-001407-a</v>
      </c>
      <c r="B44" s="1" t="s">
        <v>239</v>
      </c>
      <c r="C44" s="1" t="s">
        <v>192</v>
      </c>
      <c r="D44" s="1" t="s">
        <v>24</v>
      </c>
      <c r="E44" s="4">
        <v>30375</v>
      </c>
      <c r="F44" s="5">
        <v>44196</v>
      </c>
    </row>
    <row r="45" spans="1:6" x14ac:dyDescent="0.25">
      <c r="A45" s="2" t="str">
        <f>HYPERLINK("https://my.zakupki.prom.ua/remote/dispatcher/state_purchase_view/21243995", "UA-2020-11-19-010294-c")</f>
        <v>UA-2020-11-19-010294-c</v>
      </c>
      <c r="B45" s="1" t="s">
        <v>279</v>
      </c>
      <c r="C45" s="1" t="s">
        <v>345</v>
      </c>
      <c r="D45" s="1" t="s">
        <v>7</v>
      </c>
      <c r="E45" s="4">
        <v>565</v>
      </c>
      <c r="F45" s="5">
        <v>44196</v>
      </c>
    </row>
    <row r="46" spans="1:6" x14ac:dyDescent="0.25">
      <c r="A46" s="2" t="str">
        <f>HYPERLINK("https://my.zakupki.prom.ua/remote/dispatcher/state_purchase_view/19184086", "UA-2020-09-10-009395-b")</f>
        <v>UA-2020-09-10-009395-b</v>
      </c>
      <c r="B46" s="1" t="s">
        <v>159</v>
      </c>
      <c r="C46" s="1" t="s">
        <v>384</v>
      </c>
      <c r="D46" s="1" t="s">
        <v>74</v>
      </c>
      <c r="E46" s="4">
        <v>180009.60000000001</v>
      </c>
      <c r="F46" s="5">
        <v>44196</v>
      </c>
    </row>
    <row r="47" spans="1:6" x14ac:dyDescent="0.25">
      <c r="A47" s="2" t="str">
        <f>HYPERLINK("https://my.zakupki.prom.ua/remote/dispatcher/state_purchase_view/17893347", "UA-2020-07-15-004496-c")</f>
        <v>UA-2020-07-15-004496-c</v>
      </c>
      <c r="B47" s="1" t="s">
        <v>337</v>
      </c>
      <c r="C47" s="1" t="s">
        <v>193</v>
      </c>
      <c r="D47" s="1" t="s">
        <v>86</v>
      </c>
      <c r="E47" s="4">
        <v>6885</v>
      </c>
      <c r="F47" s="5">
        <v>44196</v>
      </c>
    </row>
    <row r="48" spans="1:6" x14ac:dyDescent="0.25">
      <c r="A48" s="2" t="str">
        <f>HYPERLINK("https://my.zakupki.prom.ua/remote/dispatcher/state_purchase_view/20933204", "UA-2020-11-10-007063-c")</f>
        <v>UA-2020-11-10-007063-c</v>
      </c>
      <c r="B48" s="1" t="s">
        <v>198</v>
      </c>
      <c r="C48" s="1" t="s">
        <v>355</v>
      </c>
      <c r="D48" s="1" t="s">
        <v>99</v>
      </c>
      <c r="E48" s="4">
        <v>887336</v>
      </c>
      <c r="F48" s="5">
        <v>44561</v>
      </c>
    </row>
    <row r="49" spans="1:6" hidden="1" x14ac:dyDescent="0.25">
      <c r="A49" s="2" t="str">
        <f>HYPERLINK("https://my.zakupki.prom.ua/remote/dispatcher/state_purchase_view/8981898", "UA-2018-11-21-002100-c")</f>
        <v>UA-2018-11-21-002100-c</v>
      </c>
      <c r="B49" s="1" t="s">
        <v>223</v>
      </c>
      <c r="C49" s="1" t="s">
        <v>347</v>
      </c>
      <c r="D49" s="1" t="s">
        <v>17</v>
      </c>
      <c r="E49" s="4">
        <v>4420940</v>
      </c>
      <c r="F49" s="5">
        <v>44196</v>
      </c>
    </row>
    <row r="50" spans="1:6" hidden="1" x14ac:dyDescent="0.25">
      <c r="A50" s="2" t="str">
        <f>HYPERLINK("https://my.zakupki.prom.ua/remote/dispatcher/state_purchase_view/24944332", "UA-2021-03-16-009075-c")</f>
        <v>UA-2021-03-16-009075-c</v>
      </c>
      <c r="B50" s="1" t="s">
        <v>189</v>
      </c>
      <c r="C50" s="1" t="s">
        <v>363</v>
      </c>
      <c r="D50" s="1" t="s">
        <v>17</v>
      </c>
      <c r="E50" s="4">
        <v>4920</v>
      </c>
      <c r="F50" s="5">
        <v>44561</v>
      </c>
    </row>
    <row r="51" spans="1:6" hidden="1" x14ac:dyDescent="0.25">
      <c r="A51" s="2" t="str">
        <f>HYPERLINK("https://my.zakupki.prom.ua/remote/dispatcher/state_purchase_view/4219590", "UA-2017-10-05-000038-c")</f>
        <v>UA-2017-10-05-000038-c</v>
      </c>
      <c r="B51" s="1" t="s">
        <v>327</v>
      </c>
      <c r="C51" s="1" t="s">
        <v>392</v>
      </c>
      <c r="D51" s="1" t="s">
        <v>73</v>
      </c>
      <c r="E51" s="4">
        <v>78753.759999999995</v>
      </c>
      <c r="F51" s="5">
        <v>43100</v>
      </c>
    </row>
    <row r="52" spans="1:6" hidden="1" x14ac:dyDescent="0.25">
      <c r="A52" s="2" t="str">
        <f>HYPERLINK("https://my.zakupki.prom.ua/remote/dispatcher/state_purchase_view/4219911", "UA-2017-10-05-000146-c")</f>
        <v>UA-2017-10-05-000146-c</v>
      </c>
      <c r="B52" s="1" t="s">
        <v>135</v>
      </c>
      <c r="C52" s="1" t="s">
        <v>373</v>
      </c>
      <c r="D52" s="1" t="s">
        <v>73</v>
      </c>
      <c r="E52" s="4">
        <v>5175339.0999999996</v>
      </c>
      <c r="F52" s="5">
        <v>43100</v>
      </c>
    </row>
    <row r="53" spans="1:6" hidden="1" x14ac:dyDescent="0.25">
      <c r="A53" s="2" t="str">
        <f>HYPERLINK("https://my.zakupki.prom.ua/remote/dispatcher/state_purchase_view/1212109", "UA-2016-12-15-002233-b")</f>
        <v>UA-2016-12-15-002233-b</v>
      </c>
      <c r="B53" s="1" t="s">
        <v>325</v>
      </c>
      <c r="C53" s="1" t="s">
        <v>295</v>
      </c>
      <c r="D53" s="1" t="s">
        <v>16</v>
      </c>
      <c r="E53" s="4">
        <v>1495673.39</v>
      </c>
      <c r="F53" s="5">
        <v>43100</v>
      </c>
    </row>
    <row r="54" spans="1:6" hidden="1" x14ac:dyDescent="0.25">
      <c r="A54" s="2" t="str">
        <f>HYPERLINK("https://my.zakupki.prom.ua/remote/dispatcher/state_purchase_view/1214059", "UA-2016-12-15-002624-b")</f>
        <v>UA-2016-12-15-002624-b</v>
      </c>
      <c r="B54" s="1" t="s">
        <v>311</v>
      </c>
      <c r="C54" s="1" t="s">
        <v>294</v>
      </c>
      <c r="D54" s="1" t="s">
        <v>98</v>
      </c>
      <c r="E54" s="4">
        <v>468212.34</v>
      </c>
      <c r="F54" s="5">
        <v>43100</v>
      </c>
    </row>
    <row r="55" spans="1:6" hidden="1" x14ac:dyDescent="0.25">
      <c r="A55" s="2" t="str">
        <f>HYPERLINK("https://my.zakupki.prom.ua/remote/dispatcher/state_purchase_view/2995251", "UA-2017-05-07-000010-b")</f>
        <v>UA-2017-05-07-000010-b</v>
      </c>
      <c r="B55" s="1" t="s">
        <v>131</v>
      </c>
      <c r="C55" s="1" t="s">
        <v>391</v>
      </c>
      <c r="D55" s="1" t="s">
        <v>39</v>
      </c>
      <c r="E55" s="4">
        <v>3845902.2</v>
      </c>
      <c r="F55" s="5">
        <v>43465</v>
      </c>
    </row>
    <row r="56" spans="1:6" hidden="1" x14ac:dyDescent="0.25">
      <c r="A56" s="2" t="str">
        <f>HYPERLINK("https://my.zakupki.prom.ua/remote/dispatcher/state_purchase_view/6162839", "UA-2018-02-13-003554-b")</f>
        <v>UA-2018-02-13-003554-b</v>
      </c>
      <c r="B56" s="1" t="s">
        <v>216</v>
      </c>
      <c r="C56" s="1"/>
      <c r="D56" s="1"/>
      <c r="E56" s="1"/>
      <c r="F56" s="1"/>
    </row>
    <row r="57" spans="1:6" hidden="1" x14ac:dyDescent="0.25">
      <c r="A57" s="2" t="str">
        <f>HYPERLINK("https://my.zakupki.prom.ua/remote/dispatcher/state_purchase_view/13615709", "UA-2019-11-19-000136-b")</f>
        <v>UA-2019-11-19-000136-b</v>
      </c>
      <c r="B57" s="1" t="s">
        <v>333</v>
      </c>
      <c r="C57" s="1" t="s">
        <v>359</v>
      </c>
      <c r="D57" s="1"/>
      <c r="E57" s="4">
        <v>108254.5</v>
      </c>
      <c r="F57" s="1"/>
    </row>
    <row r="58" spans="1:6" hidden="1" x14ac:dyDescent="0.25">
      <c r="A58" s="2" t="str">
        <f>HYPERLINK("https://my.zakupki.prom.ua/remote/dispatcher/state_purchase_view/7749585", "UA-2018-07-18-001415-b")</f>
        <v>UA-2018-07-18-001415-b</v>
      </c>
      <c r="B58" s="1" t="s">
        <v>307</v>
      </c>
      <c r="C58" s="1" t="s">
        <v>263</v>
      </c>
      <c r="D58" s="1" t="s">
        <v>82</v>
      </c>
      <c r="E58" s="4">
        <v>13820230</v>
      </c>
      <c r="F58" s="5">
        <v>43830</v>
      </c>
    </row>
    <row r="59" spans="1:6" hidden="1" x14ac:dyDescent="0.25">
      <c r="A59" s="2" t="str">
        <f>HYPERLINK("https://my.zakupki.prom.ua/remote/dispatcher/state_purchase_view/13632103", "UA-2019-11-19-002698-b")</f>
        <v>UA-2019-11-19-002698-b</v>
      </c>
      <c r="B59" s="1" t="s">
        <v>333</v>
      </c>
      <c r="C59" s="1" t="s">
        <v>359</v>
      </c>
      <c r="D59" s="1" t="s">
        <v>45</v>
      </c>
      <c r="E59" s="4">
        <v>108284.5</v>
      </c>
      <c r="F59" s="5">
        <v>43830</v>
      </c>
    </row>
    <row r="60" spans="1:6" x14ac:dyDescent="0.25">
      <c r="A60" s="2" t="str">
        <f>HYPERLINK("https://my.zakupki.prom.ua/remote/dispatcher/state_purchase_view/20256380", "UA-2020-10-20-005425-c")</f>
        <v>UA-2020-10-20-005425-c</v>
      </c>
      <c r="B60" s="1" t="s">
        <v>178</v>
      </c>
      <c r="C60" s="1" t="s">
        <v>241</v>
      </c>
      <c r="D60" s="1" t="s">
        <v>88</v>
      </c>
      <c r="E60" s="4">
        <v>1637554.67</v>
      </c>
      <c r="F60" s="5">
        <v>44561</v>
      </c>
    </row>
    <row r="61" spans="1:6" x14ac:dyDescent="0.25">
      <c r="A61" s="2" t="str">
        <f>HYPERLINK("https://my.zakupki.prom.ua/remote/dispatcher/state_purchase_view/19031391", "UA-2020-09-04-010838-b")</f>
        <v>UA-2020-09-04-010838-b</v>
      </c>
      <c r="B61" s="1" t="s">
        <v>165</v>
      </c>
      <c r="C61" s="1" t="s">
        <v>354</v>
      </c>
      <c r="D61" s="1" t="s">
        <v>72</v>
      </c>
      <c r="E61" s="4">
        <v>283780.86</v>
      </c>
      <c r="F61" s="5">
        <v>44196</v>
      </c>
    </row>
    <row r="62" spans="1:6" x14ac:dyDescent="0.25">
      <c r="A62" s="2" t="str">
        <f>HYPERLINK("https://my.zakupki.prom.ua/remote/dispatcher/state_purchase_view/19029411", "UA-2020-09-04-010169-b")</f>
        <v>UA-2020-09-04-010169-b</v>
      </c>
      <c r="B62" s="1" t="s">
        <v>160</v>
      </c>
      <c r="C62" s="1" t="s">
        <v>354</v>
      </c>
      <c r="D62" s="1" t="s">
        <v>70</v>
      </c>
      <c r="E62" s="4">
        <v>283780.86</v>
      </c>
      <c r="F62" s="5">
        <v>44196</v>
      </c>
    </row>
    <row r="63" spans="1:6" x14ac:dyDescent="0.25">
      <c r="A63" s="2" t="str">
        <f>HYPERLINK("https://my.zakupki.prom.ua/remote/dispatcher/state_purchase_view/18241675", "UA-2020-07-31-003600-c")</f>
        <v>UA-2020-07-31-003600-c</v>
      </c>
      <c r="B63" s="1" t="s">
        <v>111</v>
      </c>
      <c r="C63" s="1" t="s">
        <v>185</v>
      </c>
      <c r="D63" s="1" t="s">
        <v>32</v>
      </c>
      <c r="E63" s="4">
        <v>4408.8</v>
      </c>
      <c r="F63" s="5">
        <v>44196</v>
      </c>
    </row>
    <row r="64" spans="1:6" x14ac:dyDescent="0.25">
      <c r="A64" s="2" t="str">
        <f>HYPERLINK("https://my.zakupki.prom.ua/remote/dispatcher/state_purchase_view/17267136", "UA-2020-06-16-003209-c")</f>
        <v>UA-2020-06-16-003209-c</v>
      </c>
      <c r="B64" s="1" t="s">
        <v>243</v>
      </c>
      <c r="C64" s="1" t="s">
        <v>139</v>
      </c>
      <c r="D64" s="1" t="s">
        <v>38</v>
      </c>
      <c r="E64" s="4">
        <v>1378.72</v>
      </c>
      <c r="F64" s="5">
        <v>44196</v>
      </c>
    </row>
    <row r="65" spans="1:6" hidden="1" x14ac:dyDescent="0.25">
      <c r="A65" s="2" t="str">
        <f>HYPERLINK("https://my.zakupki.prom.ua/remote/dispatcher/state_purchase_view/12108901", "UA-2019-07-03-000602-b")</f>
        <v>UA-2019-07-03-000602-b</v>
      </c>
      <c r="B65" s="1" t="s">
        <v>323</v>
      </c>
      <c r="C65" s="1" t="s">
        <v>364</v>
      </c>
      <c r="D65" s="1" t="s">
        <v>19</v>
      </c>
      <c r="E65" s="4">
        <v>1428800.4</v>
      </c>
      <c r="F65" s="5">
        <v>44196</v>
      </c>
    </row>
    <row r="66" spans="1:6" x14ac:dyDescent="0.25">
      <c r="A66" s="2" t="str">
        <f>HYPERLINK("https://my.zakupki.prom.ua/remote/dispatcher/state_purchase_view/17261114", "UA-2020-06-16-001605-c")</f>
        <v>UA-2020-06-16-001605-c</v>
      </c>
      <c r="B66" s="1" t="s">
        <v>168</v>
      </c>
      <c r="C66" s="1" t="s">
        <v>140</v>
      </c>
      <c r="D66" s="1" t="s">
        <v>88</v>
      </c>
      <c r="E66" s="4">
        <v>1360068</v>
      </c>
      <c r="F66" s="5">
        <v>44196</v>
      </c>
    </row>
    <row r="67" spans="1:6" x14ac:dyDescent="0.25">
      <c r="A67" s="2" t="str">
        <f>HYPERLINK("https://my.zakupki.prom.ua/remote/dispatcher/state_purchase_view/19218113", "UA-2020-09-11-010248-b")</f>
        <v>UA-2020-09-11-010248-b</v>
      </c>
      <c r="B67" s="1" t="s">
        <v>270</v>
      </c>
      <c r="C67" s="1" t="s">
        <v>193</v>
      </c>
      <c r="D67" s="1" t="s">
        <v>66</v>
      </c>
      <c r="E67" s="4">
        <v>12150</v>
      </c>
      <c r="F67" s="5">
        <v>44196</v>
      </c>
    </row>
    <row r="68" spans="1:6" hidden="1" x14ac:dyDescent="0.25">
      <c r="A68" s="2" t="str">
        <f>HYPERLINK("https://my.zakupki.prom.ua/remote/dispatcher/state_purchase_view/1214311", "UA-2016-12-15-002667-b")</f>
        <v>UA-2016-12-15-002667-b</v>
      </c>
      <c r="B68" s="1" t="s">
        <v>269</v>
      </c>
      <c r="C68" s="1" t="s">
        <v>231</v>
      </c>
      <c r="D68" s="1" t="s">
        <v>92</v>
      </c>
      <c r="E68" s="4">
        <v>1361512.69</v>
      </c>
      <c r="F68" s="5">
        <v>43100</v>
      </c>
    </row>
    <row r="69" spans="1:6" hidden="1" x14ac:dyDescent="0.25">
      <c r="A69" s="2" t="str">
        <f>HYPERLINK("https://my.zakupki.prom.ua/remote/dispatcher/state_purchase_view/2931008", "UA-2017-04-26-001649-b")</f>
        <v>UA-2017-04-26-001649-b</v>
      </c>
      <c r="B69" s="1" t="s">
        <v>0</v>
      </c>
      <c r="C69" s="1" t="s">
        <v>293</v>
      </c>
      <c r="D69" s="1" t="s">
        <v>94</v>
      </c>
      <c r="E69" s="4">
        <v>54465</v>
      </c>
      <c r="F69" s="5">
        <v>42881</v>
      </c>
    </row>
    <row r="70" spans="1:6" hidden="1" x14ac:dyDescent="0.25">
      <c r="A70" s="2" t="str">
        <f>HYPERLINK("https://my.zakupki.prom.ua/remote/dispatcher/state_purchase_view/3766180", "UA-2017-08-10-001705-b")</f>
        <v>UA-2017-08-10-001705-b</v>
      </c>
      <c r="B70" s="1" t="s">
        <v>125</v>
      </c>
      <c r="C70" s="1" t="s">
        <v>353</v>
      </c>
      <c r="D70" s="1" t="s">
        <v>48</v>
      </c>
      <c r="E70" s="4">
        <v>3049221</v>
      </c>
      <c r="F70" s="5">
        <v>43465</v>
      </c>
    </row>
    <row r="71" spans="1:6" hidden="1" x14ac:dyDescent="0.25">
      <c r="A71" s="2" t="str">
        <f>HYPERLINK("https://my.zakupki.prom.ua/remote/dispatcher/state_purchase_view/3743835", "UA-2017-08-08-001898-b")</f>
        <v>UA-2017-08-08-001898-b</v>
      </c>
      <c r="B71" s="1" t="s">
        <v>327</v>
      </c>
      <c r="C71" s="1"/>
      <c r="D71" s="1"/>
      <c r="E71" s="1"/>
      <c r="F71" s="1"/>
    </row>
    <row r="72" spans="1:6" hidden="1" x14ac:dyDescent="0.25">
      <c r="A72" s="2" t="str">
        <f>HYPERLINK("https://my.zakupki.prom.ua/remote/dispatcher/state_purchase_view/7733979", "UA-2018-07-17-000967-b")</f>
        <v>UA-2018-07-17-000967-b</v>
      </c>
      <c r="B72" s="1" t="s">
        <v>268</v>
      </c>
      <c r="C72" s="1"/>
      <c r="D72" s="1"/>
      <c r="E72" s="1"/>
      <c r="F72" s="1"/>
    </row>
    <row r="73" spans="1:6" hidden="1" x14ac:dyDescent="0.25">
      <c r="A73" s="2" t="str">
        <f>HYPERLINK("https://my.zakupki.prom.ua/remote/dispatcher/state_purchase_view/8488200", "UA-2018-10-08-002468-c")</f>
        <v>UA-2018-10-08-002468-c</v>
      </c>
      <c r="B73" s="1" t="s">
        <v>223</v>
      </c>
      <c r="C73" s="1"/>
      <c r="D73" s="1"/>
      <c r="E73" s="1"/>
      <c r="F73" s="1"/>
    </row>
    <row r="74" spans="1:6" hidden="1" x14ac:dyDescent="0.25">
      <c r="A74" s="2" t="str">
        <f>HYPERLINK("https://my.zakupki.prom.ua/remote/dispatcher/state_purchase_view/8114640", "UA-2018-08-30-000178-a")</f>
        <v>UA-2018-08-30-000178-a</v>
      </c>
      <c r="B74" s="1" t="s">
        <v>223</v>
      </c>
      <c r="C74" s="1"/>
      <c r="D74" s="1"/>
      <c r="E74" s="1"/>
      <c r="F74" s="1"/>
    </row>
    <row r="75" spans="1:6" hidden="1" x14ac:dyDescent="0.25">
      <c r="A75" s="2" t="str">
        <f>HYPERLINK("https://my.zakupki.prom.ua/remote/dispatcher/state_purchase_view/13553072", "UA-2019-11-13-002309-b")</f>
        <v>UA-2019-11-13-002309-b</v>
      </c>
      <c r="B75" s="1" t="s">
        <v>156</v>
      </c>
      <c r="C75" s="1" t="s">
        <v>194</v>
      </c>
      <c r="D75" s="1" t="s">
        <v>73</v>
      </c>
      <c r="E75" s="4">
        <v>142240.93</v>
      </c>
      <c r="F75" s="5">
        <v>43830</v>
      </c>
    </row>
    <row r="76" spans="1:6" x14ac:dyDescent="0.25">
      <c r="A76" s="2" t="str">
        <f>HYPERLINK("https://my.zakupki.prom.ua/remote/dispatcher/state_purchase_view/16296175", "UA-2020-04-15-003691-b")</f>
        <v>UA-2020-04-15-003691-b</v>
      </c>
      <c r="B76" s="1" t="s">
        <v>171</v>
      </c>
      <c r="C76" s="1" t="s">
        <v>140</v>
      </c>
      <c r="D76" s="1" t="s">
        <v>108</v>
      </c>
      <c r="E76" s="4">
        <v>1350997</v>
      </c>
      <c r="F76" s="5">
        <v>44561</v>
      </c>
    </row>
    <row r="77" spans="1:6" x14ac:dyDescent="0.25">
      <c r="A77" s="2" t="str">
        <f>HYPERLINK("https://my.zakupki.prom.ua/remote/dispatcher/state_purchase_view/20264834", "UA-2020-10-20-002366-a")</f>
        <v>UA-2020-10-20-002366-a</v>
      </c>
      <c r="B77" s="1" t="s">
        <v>173</v>
      </c>
      <c r="C77" s="1" t="s">
        <v>241</v>
      </c>
      <c r="D77" s="1" t="s">
        <v>90</v>
      </c>
      <c r="E77" s="4">
        <v>1636925.63</v>
      </c>
      <c r="F77" s="5">
        <v>44561</v>
      </c>
    </row>
    <row r="78" spans="1:6" x14ac:dyDescent="0.25">
      <c r="A78" s="2" t="str">
        <f>HYPERLINK("https://my.zakupki.prom.ua/remote/dispatcher/state_purchase_view/21042317", "UA-2020-11-13-002346-c")</f>
        <v>UA-2020-11-13-002346-c</v>
      </c>
      <c r="B78" s="1" t="s">
        <v>377</v>
      </c>
      <c r="C78" s="1" t="s">
        <v>248</v>
      </c>
      <c r="D78" s="1" t="s">
        <v>98</v>
      </c>
      <c r="E78" s="4">
        <v>268530.43</v>
      </c>
      <c r="F78" s="5">
        <v>44196</v>
      </c>
    </row>
    <row r="79" spans="1:6" x14ac:dyDescent="0.25">
      <c r="A79" s="2" t="str">
        <f>HYPERLINK("https://my.zakupki.prom.ua/remote/dispatcher/state_purchase_view/17929897", "UA-2020-07-16-005761-c")</f>
        <v>UA-2020-07-16-005761-c</v>
      </c>
      <c r="B79" s="1" t="s">
        <v>340</v>
      </c>
      <c r="C79" s="1" t="s">
        <v>193</v>
      </c>
      <c r="D79" s="1" t="s">
        <v>88</v>
      </c>
      <c r="E79" s="4">
        <v>17780.830000000002</v>
      </c>
      <c r="F79" s="5">
        <v>44196</v>
      </c>
    </row>
    <row r="80" spans="1:6" hidden="1" x14ac:dyDescent="0.25">
      <c r="A80" s="2" t="str">
        <f>HYPERLINK("https://my.zakupki.prom.ua/remote/dispatcher/state_purchase_view/5904405", "UA-2018-01-31-002915-c")</f>
        <v>UA-2018-01-31-002915-c</v>
      </c>
      <c r="B80" s="1" t="s">
        <v>149</v>
      </c>
      <c r="C80" s="1" t="s">
        <v>360</v>
      </c>
      <c r="D80" s="1" t="s">
        <v>27</v>
      </c>
      <c r="E80" s="4">
        <v>63630000</v>
      </c>
      <c r="F80" s="5">
        <v>43830</v>
      </c>
    </row>
    <row r="81" spans="1:6" x14ac:dyDescent="0.25">
      <c r="A81" s="2" t="str">
        <f>HYPERLINK("https://my.zakupki.prom.ua/remote/dispatcher/state_purchase_view/19849570", "UA-2020-10-06-002549-a")</f>
        <v>UA-2020-10-06-002549-a</v>
      </c>
      <c r="B81" s="1" t="s">
        <v>287</v>
      </c>
      <c r="C81" s="1" t="s">
        <v>387</v>
      </c>
      <c r="D81" s="1" t="s">
        <v>3</v>
      </c>
      <c r="E81" s="4">
        <v>44065.77</v>
      </c>
      <c r="F81" s="5">
        <v>44196</v>
      </c>
    </row>
    <row r="82" spans="1:6" x14ac:dyDescent="0.25">
      <c r="A82" s="2" t="str">
        <f>HYPERLINK("https://my.zakupki.prom.ua/remote/dispatcher/state_purchase_view/19030649", "UA-2020-09-04-010585-b")</f>
        <v>UA-2020-09-04-010585-b</v>
      </c>
      <c r="B82" s="1" t="s">
        <v>164</v>
      </c>
      <c r="C82" s="1" t="s">
        <v>354</v>
      </c>
      <c r="D82" s="1" t="s">
        <v>73</v>
      </c>
      <c r="E82" s="4">
        <v>284445.31</v>
      </c>
      <c r="F82" s="5">
        <v>44196</v>
      </c>
    </row>
    <row r="83" spans="1:6" x14ac:dyDescent="0.25">
      <c r="A83" s="2" t="str">
        <f>HYPERLINK("https://my.zakupki.prom.ua/remote/dispatcher/state_purchase_view/18242338", "UA-2020-07-31-003814-c")</f>
        <v>UA-2020-07-31-003814-c</v>
      </c>
      <c r="B83" s="1" t="s">
        <v>109</v>
      </c>
      <c r="C83" s="1" t="s">
        <v>185</v>
      </c>
      <c r="D83" s="1" t="s">
        <v>30</v>
      </c>
      <c r="E83" s="4">
        <v>4408.8</v>
      </c>
      <c r="F83" s="5">
        <v>44196</v>
      </c>
    </row>
    <row r="84" spans="1:6" hidden="1" x14ac:dyDescent="0.25">
      <c r="A84" s="2" t="str">
        <f>HYPERLINK("https://my.zakupki.prom.ua/remote/dispatcher/state_purchase_view/12255303", "UA-2019-07-17-000484-b")</f>
        <v>UA-2019-07-17-000484-b</v>
      </c>
      <c r="B84" s="1" t="s">
        <v>212</v>
      </c>
      <c r="C84" s="1" t="s">
        <v>369</v>
      </c>
      <c r="D84" s="1" t="s">
        <v>28</v>
      </c>
      <c r="E84" s="4">
        <v>1305573.6000000001</v>
      </c>
      <c r="F84" s="5">
        <v>44196</v>
      </c>
    </row>
    <row r="85" spans="1:6" x14ac:dyDescent="0.25">
      <c r="A85" s="2" t="str">
        <f>HYPERLINK("https://my.zakupki.prom.ua/remote/dispatcher/state_purchase_view/20581139", "UA-2020-10-29-002356-c")</f>
        <v>UA-2020-10-29-002356-c</v>
      </c>
      <c r="B85" s="1" t="s">
        <v>234</v>
      </c>
      <c r="C85" s="1" t="s">
        <v>185</v>
      </c>
      <c r="D85" s="1" t="s">
        <v>36</v>
      </c>
      <c r="E85" s="4">
        <v>4408.8</v>
      </c>
      <c r="F85" s="5">
        <v>44196</v>
      </c>
    </row>
    <row r="86" spans="1:6" x14ac:dyDescent="0.25">
      <c r="A86" s="2" t="str">
        <f>HYPERLINK("https://my.zakupki.prom.ua/remote/dispatcher/state_purchase_view/16968691", "UA-2020-06-01-007720-b")</f>
        <v>UA-2020-06-01-007720-b</v>
      </c>
      <c r="B86" s="1" t="s">
        <v>215</v>
      </c>
      <c r="C86" s="1" t="s">
        <v>369</v>
      </c>
      <c r="D86" s="1" t="s">
        <v>54</v>
      </c>
      <c r="E86" s="4">
        <v>4993786.43</v>
      </c>
      <c r="F86" s="5">
        <v>44561</v>
      </c>
    </row>
    <row r="87" spans="1:6" hidden="1" x14ac:dyDescent="0.25">
      <c r="A87" s="2" t="str">
        <f>HYPERLINK("https://my.zakupki.prom.ua/remote/dispatcher/state_purchase_view/7925728", "UA-2018-08-08-000059-a")</f>
        <v>UA-2018-08-08-000059-a</v>
      </c>
      <c r="B87" s="1" t="s">
        <v>372</v>
      </c>
      <c r="C87" s="1"/>
      <c r="D87" s="1"/>
      <c r="E87" s="1"/>
      <c r="F87" s="1"/>
    </row>
    <row r="88" spans="1:6" hidden="1" x14ac:dyDescent="0.25">
      <c r="A88" s="2" t="str">
        <f>HYPERLINK("https://my.zakupki.prom.ua/remote/dispatcher/state_purchase_view/4014927", "UA-2017-09-12-001857-c")</f>
        <v>UA-2017-09-12-001857-c</v>
      </c>
      <c r="B88" s="1" t="s">
        <v>201</v>
      </c>
      <c r="C88" s="1" t="s">
        <v>351</v>
      </c>
      <c r="D88" s="1" t="s">
        <v>58</v>
      </c>
      <c r="E88" s="4">
        <v>1047709</v>
      </c>
      <c r="F88" s="5">
        <v>43465</v>
      </c>
    </row>
    <row r="89" spans="1:6" hidden="1" x14ac:dyDescent="0.25">
      <c r="A89" s="2" t="str">
        <f>HYPERLINK("https://my.zakupki.prom.ua/remote/dispatcher/state_purchase_view/9002025", "UA-2018-11-22-002036-c")</f>
        <v>UA-2018-11-22-002036-c</v>
      </c>
      <c r="B89" s="1" t="s">
        <v>211</v>
      </c>
      <c r="C89" s="1" t="s">
        <v>356</v>
      </c>
      <c r="D89" s="1" t="s">
        <v>102</v>
      </c>
      <c r="E89" s="4">
        <v>1225902</v>
      </c>
      <c r="F89" s="5">
        <v>43465</v>
      </c>
    </row>
    <row r="90" spans="1:6" hidden="1" x14ac:dyDescent="0.25">
      <c r="A90" s="2" t="str">
        <f>HYPERLINK("https://my.zakupki.prom.ua/remote/dispatcher/state_purchase_view/13328463", "UA-2019-10-25-002243-b")</f>
        <v>UA-2019-10-25-002243-b</v>
      </c>
      <c r="B90" s="1" t="s">
        <v>153</v>
      </c>
      <c r="C90" s="1" t="s">
        <v>245</v>
      </c>
      <c r="D90" s="1" t="s">
        <v>27</v>
      </c>
      <c r="E90" s="4">
        <v>315160.13</v>
      </c>
      <c r="F90" s="5">
        <v>43830</v>
      </c>
    </row>
    <row r="91" spans="1:6" hidden="1" x14ac:dyDescent="0.25">
      <c r="A91" s="2" t="str">
        <f>HYPERLINK("https://my.zakupki.prom.ua/remote/dispatcher/state_purchase_view/13549811", "UA-2019-11-13-001753-b")</f>
        <v>UA-2019-11-13-001753-b</v>
      </c>
      <c r="B91" s="1" t="s">
        <v>154</v>
      </c>
      <c r="C91" s="1" t="s">
        <v>194</v>
      </c>
      <c r="D91" s="1" t="s">
        <v>71</v>
      </c>
      <c r="E91" s="4">
        <v>265108.07</v>
      </c>
      <c r="F91" s="5">
        <v>43830</v>
      </c>
    </row>
    <row r="92" spans="1:6" hidden="1" x14ac:dyDescent="0.25">
      <c r="A92" s="2" t="str">
        <f>HYPERLINK("https://my.zakupki.prom.ua/remote/dispatcher/state_purchase_view/9006926", "UA-2018-11-22-002937-c")</f>
        <v>UA-2018-11-22-002937-c</v>
      </c>
      <c r="B92" s="1" t="s">
        <v>199</v>
      </c>
      <c r="C92" s="1"/>
      <c r="D92" s="1"/>
      <c r="E92" s="1"/>
      <c r="F92" s="1"/>
    </row>
    <row r="93" spans="1:6" hidden="1" x14ac:dyDescent="0.25">
      <c r="A93" s="2" t="str">
        <f>HYPERLINK("https://my.zakupki.prom.ua/remote/dispatcher/state_purchase_view/847242", "UA-2016-11-07-001170-b")</f>
        <v>UA-2016-11-07-001170-b</v>
      </c>
      <c r="B93" s="1" t="s">
        <v>227</v>
      </c>
      <c r="C93" s="1" t="s">
        <v>255</v>
      </c>
      <c r="D93" s="1" t="s">
        <v>105</v>
      </c>
      <c r="E93" s="4">
        <v>3495856.8</v>
      </c>
      <c r="F93" s="5">
        <v>43100</v>
      </c>
    </row>
    <row r="94" spans="1:6" hidden="1" x14ac:dyDescent="0.25">
      <c r="A94" s="2" t="str">
        <f>HYPERLINK("https://my.zakupki.prom.ua/remote/dispatcher/state_purchase_view/13445105", "UA-2019-11-06-001288-b")</f>
        <v>UA-2019-11-06-001288-b</v>
      </c>
      <c r="B94" s="1" t="s">
        <v>217</v>
      </c>
      <c r="C94" s="1"/>
      <c r="D94" s="1"/>
      <c r="E94" s="1"/>
      <c r="F94" s="1"/>
    </row>
    <row r="95" spans="1:6" hidden="1" x14ac:dyDescent="0.25">
      <c r="A95" s="2" t="str">
        <f>HYPERLINK("https://my.zakupki.prom.ua/remote/dispatcher/state_purchase_view/8129333", "UA-2018-08-31-000849-a")</f>
        <v>UA-2018-08-31-000849-a</v>
      </c>
      <c r="B95" s="1" t="s">
        <v>224</v>
      </c>
      <c r="C95" s="1" t="s">
        <v>357</v>
      </c>
      <c r="D95" s="1" t="s">
        <v>85</v>
      </c>
      <c r="E95" s="4">
        <v>2915316.9</v>
      </c>
      <c r="F95" s="5">
        <v>43830</v>
      </c>
    </row>
    <row r="96" spans="1:6" hidden="1" x14ac:dyDescent="0.25">
      <c r="A96" s="2" t="str">
        <f>HYPERLINK("https://my.zakupki.prom.ua/remote/dispatcher/state_purchase_view/12112755", "UA-2019-07-03-001272-b")</f>
        <v>UA-2019-07-03-001272-b</v>
      </c>
      <c r="B96" s="1" t="s">
        <v>205</v>
      </c>
      <c r="C96" s="1" t="s">
        <v>264</v>
      </c>
      <c r="D96" s="1" t="s">
        <v>26</v>
      </c>
      <c r="E96" s="4">
        <v>506322</v>
      </c>
      <c r="F96" s="5">
        <v>44196</v>
      </c>
    </row>
    <row r="97" spans="1:6" hidden="1" x14ac:dyDescent="0.25">
      <c r="A97" s="2" t="str">
        <f>HYPERLINK("https://my.zakupki.prom.ua/remote/dispatcher/state_purchase_view/13514623", "UA-2019-11-11-002111-b")</f>
        <v>UA-2019-11-11-002111-b</v>
      </c>
      <c r="B97" s="1" t="s">
        <v>308</v>
      </c>
      <c r="C97" s="1" t="s">
        <v>263</v>
      </c>
      <c r="D97" s="1" t="s">
        <v>80</v>
      </c>
      <c r="E97" s="4">
        <v>12071131.199999999</v>
      </c>
      <c r="F97" s="5">
        <v>44196</v>
      </c>
    </row>
    <row r="98" spans="1:6" x14ac:dyDescent="0.25">
      <c r="A98" s="2" t="str">
        <f>HYPERLINK("https://my.zakupki.prom.ua/remote/dispatcher/state_purchase_view/19131980", "UA-2020-09-09-005748-b")</f>
        <v>UA-2020-09-09-005748-b</v>
      </c>
      <c r="B98" s="1" t="s">
        <v>115</v>
      </c>
      <c r="C98" s="1" t="s">
        <v>361</v>
      </c>
      <c r="D98" s="1" t="s">
        <v>57</v>
      </c>
      <c r="E98" s="4">
        <v>6012</v>
      </c>
      <c r="F98" s="5">
        <v>44196</v>
      </c>
    </row>
    <row r="99" spans="1:6" x14ac:dyDescent="0.25">
      <c r="A99" s="2" t="str">
        <f>HYPERLINK("https://my.zakupki.prom.ua/remote/dispatcher/state_purchase_view/19520433", "UA-2020-09-23-004616-b")</f>
        <v>UA-2020-09-23-004616-b</v>
      </c>
      <c r="B99" s="1" t="s">
        <v>226</v>
      </c>
      <c r="C99" s="1" t="s">
        <v>357</v>
      </c>
      <c r="D99" s="1" t="s">
        <v>76</v>
      </c>
      <c r="E99" s="4">
        <v>1068160</v>
      </c>
      <c r="F99" s="5">
        <v>44196</v>
      </c>
    </row>
    <row r="100" spans="1:6" x14ac:dyDescent="0.25">
      <c r="A100" s="2" t="str">
        <f>HYPERLINK("https://my.zakupki.prom.ua/remote/dispatcher/state_purchase_view/17783996", "UA-2020-07-10-000307-c")</f>
        <v>UA-2020-07-10-000307-c</v>
      </c>
      <c r="B100" s="1" t="s">
        <v>341</v>
      </c>
      <c r="C100" s="1" t="s">
        <v>388</v>
      </c>
      <c r="D100" s="1" t="s">
        <v>80</v>
      </c>
      <c r="E100" s="4">
        <v>44659.199999999997</v>
      </c>
      <c r="F100" s="5">
        <v>44196</v>
      </c>
    </row>
    <row r="101" spans="1:6" x14ac:dyDescent="0.25">
      <c r="A101" s="2" t="str">
        <f>HYPERLINK("https://my.zakupki.prom.ua/remote/dispatcher/state_purchase_view/19542407", "UA-2020-09-23-012511-b")</f>
        <v>UA-2020-09-23-012511-b</v>
      </c>
      <c r="B101" s="1" t="s">
        <v>285</v>
      </c>
      <c r="C101" s="1" t="s">
        <v>362</v>
      </c>
      <c r="D101" s="1" t="s">
        <v>101</v>
      </c>
      <c r="E101" s="4">
        <v>16200</v>
      </c>
      <c r="F101" s="5">
        <v>44196</v>
      </c>
    </row>
    <row r="102" spans="1:6" x14ac:dyDescent="0.25">
      <c r="A102" s="2" t="str">
        <f>HYPERLINK("https://my.zakupki.prom.ua/remote/dispatcher/state_purchase_view/18241145", "UA-2020-07-31-003433-c")</f>
        <v>UA-2020-07-31-003433-c</v>
      </c>
      <c r="B102" s="1" t="s">
        <v>113</v>
      </c>
      <c r="C102" s="1" t="s">
        <v>185</v>
      </c>
      <c r="D102" s="1" t="s">
        <v>31</v>
      </c>
      <c r="E102" s="4">
        <v>4408.8</v>
      </c>
      <c r="F102" s="5">
        <v>44196</v>
      </c>
    </row>
    <row r="103" spans="1:6" x14ac:dyDescent="0.25">
      <c r="A103" s="2" t="str">
        <f>HYPERLINK("https://my.zakupki.prom.ua/remote/dispatcher/state_purchase_view/21517598", "UA-2020-11-27-004034-b")</f>
        <v>UA-2020-11-27-004034-b</v>
      </c>
      <c r="B103" s="1" t="s">
        <v>232</v>
      </c>
      <c r="C103" s="1" t="s">
        <v>365</v>
      </c>
      <c r="D103" s="1" t="s">
        <v>49</v>
      </c>
      <c r="E103" s="4">
        <v>6900</v>
      </c>
      <c r="F103" s="5">
        <v>44196</v>
      </c>
    </row>
    <row r="104" spans="1:6" x14ac:dyDescent="0.25">
      <c r="A104" s="2" t="str">
        <f>HYPERLINK("https://my.zakupki.prom.ua/remote/dispatcher/state_purchase_view/21471641", "UA-2020-11-26-004496-b")</f>
        <v>UA-2020-11-26-004496-b</v>
      </c>
      <c r="B104" s="1" t="s">
        <v>268</v>
      </c>
      <c r="C104" s="1" t="s">
        <v>259</v>
      </c>
      <c r="D104" s="1" t="s">
        <v>100</v>
      </c>
      <c r="E104" s="4">
        <v>4329203.9000000004</v>
      </c>
      <c r="F104" s="5">
        <v>44561</v>
      </c>
    </row>
    <row r="105" spans="1:6" hidden="1" x14ac:dyDescent="0.25">
      <c r="A105" s="2" t="str">
        <f>HYPERLINK("https://my.zakupki.prom.ua/remote/dispatcher/state_purchase_view/6800503", "UA-2018-04-11-001736-a")</f>
        <v>UA-2018-04-11-001736-a</v>
      </c>
      <c r="B105" s="1" t="s">
        <v>137</v>
      </c>
      <c r="C105" s="1" t="s">
        <v>352</v>
      </c>
      <c r="D105" s="1" t="s">
        <v>56</v>
      </c>
      <c r="E105" s="4">
        <v>260907.36</v>
      </c>
      <c r="F105" s="5">
        <v>43465</v>
      </c>
    </row>
    <row r="106" spans="1:6" hidden="1" x14ac:dyDescent="0.25">
      <c r="A106" s="2" t="str">
        <f>HYPERLINK("https://my.zakupki.prom.ua/remote/dispatcher/state_purchase_view/7890145", "UA-2018-08-03-000576-b")</f>
        <v>UA-2018-08-03-000576-b</v>
      </c>
      <c r="B106" s="1" t="s">
        <v>298</v>
      </c>
      <c r="C106" s="1" t="s">
        <v>367</v>
      </c>
      <c r="D106" s="1" t="s">
        <v>2</v>
      </c>
      <c r="E106" s="4">
        <v>51247.72</v>
      </c>
      <c r="F106" s="5">
        <v>43465</v>
      </c>
    </row>
    <row r="107" spans="1:6" hidden="1" x14ac:dyDescent="0.25">
      <c r="A107" s="2" t="str">
        <f>HYPERLINK("https://my.zakupki.prom.ua/remote/dispatcher/state_purchase_view/7925750", "UA-2018-08-08-000063-a")</f>
        <v>UA-2018-08-08-000063-a</v>
      </c>
      <c r="B107" s="1" t="s">
        <v>372</v>
      </c>
      <c r="C107" s="1"/>
      <c r="D107" s="1"/>
      <c r="E107" s="1"/>
      <c r="F107" s="1"/>
    </row>
    <row r="108" spans="1:6" hidden="1" x14ac:dyDescent="0.25">
      <c r="A108" s="2" t="str">
        <f>HYPERLINK("https://my.zakupki.prom.ua/remote/dispatcher/state_purchase_view/13658118", "UA-2019-11-21-000068-b")</f>
        <v>UA-2019-11-21-000068-b</v>
      </c>
      <c r="B108" s="1" t="s">
        <v>331</v>
      </c>
      <c r="C108" s="1" t="s">
        <v>193</v>
      </c>
      <c r="D108" s="1" t="s">
        <v>12</v>
      </c>
      <c r="E108" s="4">
        <v>50680.04</v>
      </c>
      <c r="F108" s="5">
        <v>43830</v>
      </c>
    </row>
    <row r="109" spans="1:6" hidden="1" x14ac:dyDescent="0.25">
      <c r="A109" s="2" t="str">
        <f>HYPERLINK("https://my.zakupki.prom.ua/remote/dispatcher/state_purchase_view/13554524", "UA-2019-11-13-002511-b")</f>
        <v>UA-2019-11-13-002511-b</v>
      </c>
      <c r="B109" s="1" t="s">
        <v>155</v>
      </c>
      <c r="C109" s="1" t="s">
        <v>194</v>
      </c>
      <c r="D109" s="1" t="s">
        <v>74</v>
      </c>
      <c r="E109" s="4">
        <v>151065.57</v>
      </c>
      <c r="F109" s="5">
        <v>43830</v>
      </c>
    </row>
    <row r="110" spans="1:6" hidden="1" x14ac:dyDescent="0.25">
      <c r="A110" s="2" t="str">
        <f>HYPERLINK("https://my.zakupki.prom.ua/remote/dispatcher/state_purchase_view/5651596", "UA-2018-01-23-000982-c")</f>
        <v>UA-2018-01-23-000982-c</v>
      </c>
      <c r="B110" s="1" t="s">
        <v>216</v>
      </c>
      <c r="C110" s="1"/>
      <c r="D110" s="1"/>
      <c r="E110" s="1"/>
      <c r="F110" s="1"/>
    </row>
    <row r="111" spans="1:6" hidden="1" x14ac:dyDescent="0.25">
      <c r="A111" s="2" t="str">
        <f>HYPERLINK("https://my.zakupki.prom.ua/remote/dispatcher/state_purchase_view/11868585", "UA-2019-06-07-002684-b")</f>
        <v>UA-2019-06-07-002684-b</v>
      </c>
      <c r="B111" s="1" t="s">
        <v>127</v>
      </c>
      <c r="C111" s="1"/>
      <c r="D111" s="1"/>
      <c r="E111" s="1"/>
      <c r="F111" s="1"/>
    </row>
    <row r="112" spans="1:6" x14ac:dyDescent="0.25">
      <c r="A112" s="2" t="str">
        <f>HYPERLINK("https://my.zakupki.prom.ua/remote/dispatcher/state_purchase_view/19543473", "UA-2020-09-23-012908-b")</f>
        <v>UA-2020-09-23-012908-b</v>
      </c>
      <c r="B112" s="1" t="s">
        <v>290</v>
      </c>
      <c r="C112" s="1" t="s">
        <v>362</v>
      </c>
      <c r="D112" s="1" t="s">
        <v>102</v>
      </c>
      <c r="E112" s="4">
        <v>16670</v>
      </c>
      <c r="F112" s="5">
        <v>44196</v>
      </c>
    </row>
    <row r="113" spans="1:6" x14ac:dyDescent="0.25">
      <c r="A113" s="2" t="str">
        <f>HYPERLINK("https://my.zakupki.prom.ua/remote/dispatcher/state_purchase_view/18243036", "UA-2020-07-31-004051-c")</f>
        <v>UA-2020-07-31-004051-c</v>
      </c>
      <c r="B113" s="1" t="s">
        <v>110</v>
      </c>
      <c r="C113" s="1" t="s">
        <v>185</v>
      </c>
      <c r="D113" s="1" t="s">
        <v>29</v>
      </c>
      <c r="E113" s="4">
        <v>4408.8</v>
      </c>
      <c r="F113" s="5">
        <v>44196</v>
      </c>
    </row>
    <row r="114" spans="1:6" x14ac:dyDescent="0.25">
      <c r="A114" s="2" t="str">
        <f>HYPERLINK("https://my.zakupki.prom.ua/remote/dispatcher/state_purchase_view/19028382", "UA-2020-09-04-009746-b")</f>
        <v>UA-2020-09-04-009746-b</v>
      </c>
      <c r="B114" s="1" t="s">
        <v>161</v>
      </c>
      <c r="C114" s="1" t="s">
        <v>354</v>
      </c>
      <c r="D114" s="1" t="s">
        <v>69</v>
      </c>
      <c r="E114" s="4">
        <v>284443.32</v>
      </c>
      <c r="F114" s="5">
        <v>44196</v>
      </c>
    </row>
    <row r="115" spans="1:6" x14ac:dyDescent="0.25">
      <c r="A115" s="2" t="str">
        <f>HYPERLINK("https://my.zakupki.prom.ua/remote/dispatcher/state_purchase_view/20304861", "UA-2020-10-21-003757-a")</f>
        <v>UA-2020-10-21-003757-a</v>
      </c>
      <c r="B115" s="1" t="s">
        <v>271</v>
      </c>
      <c r="C115" s="1" t="s">
        <v>193</v>
      </c>
      <c r="D115" s="1" t="s">
        <v>77</v>
      </c>
      <c r="E115" s="4">
        <v>3685.5</v>
      </c>
      <c r="F115" s="5">
        <v>44196</v>
      </c>
    </row>
    <row r="116" spans="1:6" x14ac:dyDescent="0.25">
      <c r="A116" s="2" t="str">
        <f>HYPERLINK("https://my.zakupki.prom.ua/remote/dispatcher/state_purchase_view/20297668", "UA-2020-10-21-001801-a")</f>
        <v>UA-2020-10-21-001801-a</v>
      </c>
      <c r="B116" s="1" t="s">
        <v>273</v>
      </c>
      <c r="C116" s="1" t="s">
        <v>193</v>
      </c>
      <c r="D116" s="1" t="s">
        <v>79</v>
      </c>
      <c r="E116" s="4">
        <v>675</v>
      </c>
      <c r="F116" s="5">
        <v>44196</v>
      </c>
    </row>
    <row r="117" spans="1:6" x14ac:dyDescent="0.25">
      <c r="A117" s="2" t="str">
        <f>HYPERLINK("https://my.zakupki.prom.ua/remote/dispatcher/state_purchase_view/20614395", "UA-2020-10-30-001323-c")</f>
        <v>UA-2020-10-30-001323-c</v>
      </c>
      <c r="B117" s="1" t="s">
        <v>233</v>
      </c>
      <c r="C117" s="1" t="s">
        <v>361</v>
      </c>
      <c r="D117" s="1" t="s">
        <v>62</v>
      </c>
      <c r="E117" s="4">
        <v>6012</v>
      </c>
      <c r="F117" s="5">
        <v>44196</v>
      </c>
    </row>
    <row r="118" spans="1:6" x14ac:dyDescent="0.25">
      <c r="A118" s="2" t="str">
        <f>HYPERLINK("https://my.zakupki.prom.ua/remote/dispatcher/state_purchase_view/16356354", "UA-2020-04-16-007769-b")</f>
        <v>UA-2020-04-16-007769-b</v>
      </c>
      <c r="B118" s="1" t="s">
        <v>330</v>
      </c>
      <c r="C118" s="1" t="s">
        <v>359</v>
      </c>
      <c r="D118" s="1" t="s">
        <v>53</v>
      </c>
      <c r="E118" s="4">
        <v>121277.5</v>
      </c>
      <c r="F118" s="5">
        <v>44196</v>
      </c>
    </row>
    <row r="119" spans="1:6" x14ac:dyDescent="0.25">
      <c r="A119" s="2" t="str">
        <f>HYPERLINK("https://my.zakupki.prom.ua/remote/dispatcher/state_purchase_view/22523282", "UA-2020-12-22-015574-c")</f>
        <v>UA-2020-12-22-015574-c</v>
      </c>
      <c r="B119" s="1" t="s">
        <v>278</v>
      </c>
      <c r="C119" s="1" t="s">
        <v>192</v>
      </c>
      <c r="D119" s="1" t="s">
        <v>25</v>
      </c>
      <c r="E119" s="4">
        <v>4590</v>
      </c>
      <c r="F119" s="5">
        <v>44196</v>
      </c>
    </row>
    <row r="120" spans="1:6" x14ac:dyDescent="0.25">
      <c r="A120" s="2" t="str">
        <f>HYPERLINK("https://my.zakupki.prom.ua/remote/dispatcher/state_purchase_view/20521852", "UA-2020-10-27-009329-a")</f>
        <v>UA-2020-10-27-009329-a</v>
      </c>
      <c r="B120" s="1" t="s">
        <v>210</v>
      </c>
      <c r="C120" s="1" t="s">
        <v>370</v>
      </c>
      <c r="D120" s="1" t="s">
        <v>82</v>
      </c>
      <c r="E120" s="4">
        <v>232829.87</v>
      </c>
      <c r="F120" s="5">
        <v>44196</v>
      </c>
    </row>
    <row r="121" spans="1:6" hidden="1" x14ac:dyDescent="0.25">
      <c r="A121" s="2" t="str">
        <f>HYPERLINK("https://my.zakupki.prom.ua/remote/dispatcher/state_purchase_view/7114606", "UA-2018-05-14-002073-a")</f>
        <v>UA-2018-05-14-002073-a</v>
      </c>
      <c r="B121" s="1" t="s">
        <v>145</v>
      </c>
      <c r="C121" s="1" t="s">
        <v>261</v>
      </c>
      <c r="D121" s="1" t="s">
        <v>71</v>
      </c>
      <c r="E121" s="4">
        <v>1482692</v>
      </c>
      <c r="F121" s="5">
        <v>43830</v>
      </c>
    </row>
    <row r="122" spans="1:6" x14ac:dyDescent="0.25">
      <c r="A122" s="2" t="str">
        <f>HYPERLINK("https://my.zakupki.prom.ua/remote/dispatcher/state_purchase_view/20271989", "UA-2020-10-20-004350-a")</f>
        <v>UA-2020-10-20-004350-a</v>
      </c>
      <c r="B122" s="1" t="s">
        <v>220</v>
      </c>
      <c r="C122" s="1" t="s">
        <v>369</v>
      </c>
      <c r="D122" s="1" t="s">
        <v>91</v>
      </c>
      <c r="E122" s="4">
        <v>836806.24</v>
      </c>
      <c r="F122" s="5">
        <v>44196</v>
      </c>
    </row>
    <row r="123" spans="1:6" hidden="1" x14ac:dyDescent="0.25">
      <c r="A123" s="2" t="str">
        <f>HYPERLINK("https://my.zakupki.prom.ua/remote/dispatcher/state_purchase_view/3754331", "UA-2017-08-09-001675-b")</f>
        <v>UA-2017-08-09-001675-b</v>
      </c>
      <c r="B123" s="1" t="s">
        <v>321</v>
      </c>
      <c r="C123" s="1" t="s">
        <v>348</v>
      </c>
      <c r="D123" s="1" t="s">
        <v>70</v>
      </c>
      <c r="E123" s="4">
        <v>17478775.399999999</v>
      </c>
      <c r="F123" s="5">
        <v>43465</v>
      </c>
    </row>
    <row r="124" spans="1:6" hidden="1" x14ac:dyDescent="0.25">
      <c r="A124" s="2" t="str">
        <f>HYPERLINK("https://my.zakupki.prom.ua/remote/dispatcher/state_purchase_view/7032626", "UA-2018-05-05-000547-a")</f>
        <v>UA-2018-05-05-000547-a</v>
      </c>
      <c r="B124" s="1" t="s">
        <v>146</v>
      </c>
      <c r="C124" s="1" t="s">
        <v>261</v>
      </c>
      <c r="D124" s="1" t="s">
        <v>48</v>
      </c>
      <c r="E124" s="4">
        <v>288543.59999999998</v>
      </c>
      <c r="F124" s="5">
        <v>43465</v>
      </c>
    </row>
    <row r="125" spans="1:6" hidden="1" x14ac:dyDescent="0.25">
      <c r="A125" s="2" t="str">
        <f>HYPERLINK("https://my.zakupki.prom.ua/remote/dispatcher/state_purchase_view/7032343", "UA-2018-05-05-000497-a")</f>
        <v>UA-2018-05-05-000497-a</v>
      </c>
      <c r="B125" s="1" t="s">
        <v>148</v>
      </c>
      <c r="C125" s="1" t="s">
        <v>261</v>
      </c>
      <c r="D125" s="1" t="s">
        <v>47</v>
      </c>
      <c r="E125" s="4">
        <v>120979.2</v>
      </c>
      <c r="F125" s="5">
        <v>43465</v>
      </c>
    </row>
    <row r="126" spans="1:6" hidden="1" x14ac:dyDescent="0.25">
      <c r="A126" s="2" t="str">
        <f>HYPERLINK("https://my.zakupki.prom.ua/remote/dispatcher/state_purchase_view/4195455", "UA-2017-10-03-000135-b")</f>
        <v>UA-2017-10-03-000135-b</v>
      </c>
      <c r="B126" s="1" t="s">
        <v>169</v>
      </c>
      <c r="C126" s="1" t="s">
        <v>389</v>
      </c>
      <c r="D126" s="1" t="s">
        <v>69</v>
      </c>
      <c r="E126" s="4">
        <v>269402.40000000002</v>
      </c>
      <c r="F126" s="5">
        <v>43100</v>
      </c>
    </row>
    <row r="127" spans="1:6" hidden="1" x14ac:dyDescent="0.25">
      <c r="A127" s="2" t="str">
        <f>HYPERLINK("https://my.zakupki.prom.ua/remote/dispatcher/state_purchase_view/4707012", "UA-2017-11-22-002180-a")</f>
        <v>UA-2017-11-22-002180-a</v>
      </c>
      <c r="B127" s="1" t="s">
        <v>228</v>
      </c>
      <c r="C127" s="1" t="s">
        <v>247</v>
      </c>
      <c r="D127" s="1" t="s">
        <v>84</v>
      </c>
      <c r="E127" s="4">
        <v>1386312</v>
      </c>
      <c r="F127" s="5">
        <v>43100</v>
      </c>
    </row>
    <row r="128" spans="1:6" x14ac:dyDescent="0.25">
      <c r="A128" s="2" t="str">
        <f>HYPERLINK("https://my.zakupki.prom.ua/remote/dispatcher/state_purchase_view/19788116", "UA-2020-10-12-006571-b")</f>
        <v>UA-2020-10-12-006571-b</v>
      </c>
      <c r="B128" s="1" t="s">
        <v>179</v>
      </c>
      <c r="C128" s="1" t="s">
        <v>241</v>
      </c>
      <c r="D128" s="1" t="s">
        <v>83</v>
      </c>
      <c r="E128" s="4">
        <v>1638462.66</v>
      </c>
      <c r="F128" s="5">
        <v>44561</v>
      </c>
    </row>
    <row r="129" spans="1:6" hidden="1" x14ac:dyDescent="0.25">
      <c r="A129" s="2" t="str">
        <f>HYPERLINK("https://my.zakupki.prom.ua/remote/dispatcher/state_purchase_view/13162710", "UA-2019-10-11-002452-b")</f>
        <v>UA-2019-10-11-002452-b</v>
      </c>
      <c r="B129" s="1" t="s">
        <v>188</v>
      </c>
      <c r="C129" s="1" t="s">
        <v>382</v>
      </c>
      <c r="D129" s="1" t="s">
        <v>37</v>
      </c>
      <c r="E129" s="4">
        <v>65266.8</v>
      </c>
      <c r="F129" s="5">
        <v>43830</v>
      </c>
    </row>
    <row r="130" spans="1:6" x14ac:dyDescent="0.25">
      <c r="A130" s="2" t="str">
        <f>HYPERLINK("https://my.zakupki.prom.ua/remote/dispatcher/state_purchase_view/16343380", "UA-2020-04-16-004717-b")</f>
        <v>UA-2020-04-16-004717-b</v>
      </c>
      <c r="B130" s="1" t="s">
        <v>150</v>
      </c>
      <c r="C130" s="1" t="s">
        <v>359</v>
      </c>
      <c r="D130" s="1" t="s">
        <v>26</v>
      </c>
      <c r="E130" s="4">
        <v>1292291.25</v>
      </c>
      <c r="F130" s="5">
        <v>44561</v>
      </c>
    </row>
    <row r="131" spans="1:6" hidden="1" x14ac:dyDescent="0.25">
      <c r="A131" s="2" t="str">
        <f>HYPERLINK("https://my.zakupki.prom.ua/remote/dispatcher/state_purchase_view/12874622", "UA-2019-09-17-001470-b")</f>
        <v>UA-2019-09-17-001470-b</v>
      </c>
      <c r="B131" s="1" t="s">
        <v>132</v>
      </c>
      <c r="C131" s="1" t="s">
        <v>360</v>
      </c>
      <c r="D131" s="1" t="s">
        <v>64</v>
      </c>
      <c r="E131" s="4">
        <v>5656829.79</v>
      </c>
      <c r="F131" s="5">
        <v>44196</v>
      </c>
    </row>
    <row r="132" spans="1:6" hidden="1" x14ac:dyDescent="0.25">
      <c r="A132" s="2" t="str">
        <f>HYPERLINK("https://my.zakupki.prom.ua/remote/dispatcher/state_purchase_view/10854227", "UA-2019-03-07-001575-a")</f>
        <v>UA-2019-03-07-001575-a</v>
      </c>
      <c r="B132" s="1" t="s">
        <v>223</v>
      </c>
      <c r="C132" s="1"/>
      <c r="D132" s="1"/>
      <c r="E132" s="1"/>
      <c r="F132" s="1"/>
    </row>
    <row r="133" spans="1:6" x14ac:dyDescent="0.25">
      <c r="A133" s="2" t="str">
        <f>HYPERLINK("https://my.zakupki.prom.ua/remote/dispatcher/state_purchase_view/17378034", "UA-2020-06-19-005702-c")</f>
        <v>UA-2020-06-19-005702-c</v>
      </c>
      <c r="B133" s="1" t="s">
        <v>221</v>
      </c>
      <c r="C133" s="1" t="s">
        <v>355</v>
      </c>
      <c r="D133" s="1" t="s">
        <v>55</v>
      </c>
      <c r="E133" s="4">
        <v>2690000</v>
      </c>
      <c r="F133" s="5">
        <v>44561</v>
      </c>
    </row>
    <row r="134" spans="1:6" hidden="1" x14ac:dyDescent="0.25">
      <c r="A134" s="2" t="str">
        <f>HYPERLINK("https://my.zakupki.prom.ua/remote/dispatcher/state_purchase_view/13165149", "UA-2019-10-11-003034-b")</f>
        <v>UA-2019-10-11-003034-b</v>
      </c>
      <c r="B134" s="1" t="s">
        <v>202</v>
      </c>
      <c r="C134" s="1" t="s">
        <v>356</v>
      </c>
      <c r="D134" s="1" t="s">
        <v>59</v>
      </c>
      <c r="E134" s="4">
        <v>1149841.19</v>
      </c>
      <c r="F134" s="5">
        <v>44196</v>
      </c>
    </row>
    <row r="135" spans="1:6" x14ac:dyDescent="0.25">
      <c r="A135" s="2" t="str">
        <f>HYPERLINK("https://my.zakupki.prom.ua/remote/dispatcher/state_purchase_view/18327252", "UA-2020-08-05-004181-a")</f>
        <v>UA-2020-08-05-004181-a</v>
      </c>
      <c r="B135" s="1" t="s">
        <v>112</v>
      </c>
      <c r="C135" s="1" t="s">
        <v>185</v>
      </c>
      <c r="D135" s="1" t="s">
        <v>33</v>
      </c>
      <c r="E135" s="4">
        <v>4408.8</v>
      </c>
      <c r="F135" s="5">
        <v>44196</v>
      </c>
    </row>
    <row r="136" spans="1:6" x14ac:dyDescent="0.25">
      <c r="A136" s="2" t="str">
        <f>HYPERLINK("https://my.zakupki.prom.ua/remote/dispatcher/state_purchase_view/16799772", "UA-2020-05-21-005159-c")</f>
        <v>UA-2020-05-21-005159-c</v>
      </c>
      <c r="B136" s="1" t="s">
        <v>267</v>
      </c>
      <c r="C136" s="1" t="s">
        <v>193</v>
      </c>
      <c r="D136" s="1" t="s">
        <v>55</v>
      </c>
      <c r="E136" s="4">
        <v>29757</v>
      </c>
      <c r="F136" s="5">
        <v>44196</v>
      </c>
    </row>
    <row r="137" spans="1:6" x14ac:dyDescent="0.25">
      <c r="A137" s="2" t="str">
        <f>HYPERLINK("https://my.zakupki.prom.ua/remote/dispatcher/state_purchase_view/16818265", "UA-2020-05-22-003626-c")</f>
        <v>UA-2020-05-22-003626-c</v>
      </c>
      <c r="B137" s="1" t="s">
        <v>175</v>
      </c>
      <c r="C137" s="1" t="s">
        <v>387</v>
      </c>
      <c r="D137" s="1" t="s">
        <v>1</v>
      </c>
      <c r="E137" s="4">
        <v>48178.29</v>
      </c>
      <c r="F137" s="5">
        <v>44196</v>
      </c>
    </row>
    <row r="138" spans="1:6" x14ac:dyDescent="0.25">
      <c r="A138" s="2" t="str">
        <f>HYPERLINK("https://my.zakupki.prom.ua/remote/dispatcher/state_purchase_view/19023984", "UA-2020-09-04-008287-b")</f>
        <v>UA-2020-09-04-008287-b</v>
      </c>
      <c r="B138" s="1" t="s">
        <v>162</v>
      </c>
      <c r="C138" s="1" t="s">
        <v>354</v>
      </c>
      <c r="D138" s="1" t="s">
        <v>71</v>
      </c>
      <c r="E138" s="4">
        <v>284443.32</v>
      </c>
      <c r="F138" s="5">
        <v>44196</v>
      </c>
    </row>
    <row r="139" spans="1:6" x14ac:dyDescent="0.25">
      <c r="A139" s="2" t="str">
        <f>HYPERLINK("https://my.zakupki.prom.ua/remote/dispatcher/state_purchase_view/21092635", "UA-2020-11-16-004893-c")</f>
        <v>UA-2020-11-16-004893-c</v>
      </c>
      <c r="B139" s="1" t="s">
        <v>288</v>
      </c>
      <c r="C139" s="1" t="s">
        <v>141</v>
      </c>
      <c r="D139" s="1" t="s">
        <v>122</v>
      </c>
      <c r="E139" s="4">
        <v>48693.8</v>
      </c>
      <c r="F139" s="5">
        <v>44196</v>
      </c>
    </row>
    <row r="140" spans="1:6" x14ac:dyDescent="0.25">
      <c r="A140" s="2" t="str">
        <f>HYPERLINK("https://my.zakupki.prom.ua/remote/dispatcher/state_purchase_view/20412144", "UA-2020-10-23-003957-a")</f>
        <v>UA-2020-10-23-003957-a</v>
      </c>
      <c r="B140" s="1" t="s">
        <v>289</v>
      </c>
      <c r="C140" s="1" t="s">
        <v>258</v>
      </c>
      <c r="D140" s="1" t="s">
        <v>107</v>
      </c>
      <c r="E140" s="4">
        <v>19171.099999999999</v>
      </c>
      <c r="F140" s="5">
        <v>44196</v>
      </c>
    </row>
    <row r="141" spans="1:6" hidden="1" x14ac:dyDescent="0.25">
      <c r="A141" s="2" t="str">
        <f>HYPERLINK("https://my.zakupki.prom.ua/remote/dispatcher/state_purchase_view/23502672", "UA-2021-02-01-011562-a")</f>
        <v>UA-2021-02-01-011562-a</v>
      </c>
      <c r="B141" s="1" t="s">
        <v>292</v>
      </c>
      <c r="C141" s="1" t="s">
        <v>305</v>
      </c>
      <c r="D141" s="1" t="s">
        <v>50</v>
      </c>
      <c r="E141" s="4">
        <v>11024</v>
      </c>
      <c r="F141" s="5">
        <v>44599</v>
      </c>
    </row>
    <row r="142" spans="1:6" hidden="1" x14ac:dyDescent="0.25">
      <c r="A142" s="2" t="str">
        <f>HYPERLINK("https://my.zakupki.prom.ua/remote/dispatcher/state_purchase_view/23633914", "UA-2021-02-04-001839-a")</f>
        <v>UA-2021-02-04-001839-a</v>
      </c>
      <c r="B142" s="1" t="s">
        <v>197</v>
      </c>
      <c r="C142" s="1" t="s">
        <v>266</v>
      </c>
      <c r="D142" s="1" t="s">
        <v>17</v>
      </c>
      <c r="E142" s="4">
        <v>695</v>
      </c>
      <c r="F142" s="5">
        <v>44561</v>
      </c>
    </row>
    <row r="143" spans="1:6" hidden="1" x14ac:dyDescent="0.25">
      <c r="A143" s="2" t="str">
        <f>HYPERLINK("https://my.zakupki.prom.ua/remote/dispatcher/state_purchase_view/7925785", "UA-2018-08-08-000080-a")</f>
        <v>UA-2018-08-08-000080-a</v>
      </c>
      <c r="B143" s="1" t="s">
        <v>372</v>
      </c>
      <c r="C143" s="1"/>
      <c r="D143" s="1"/>
      <c r="E143" s="1"/>
      <c r="F143" s="1"/>
    </row>
    <row r="144" spans="1:6" hidden="1" x14ac:dyDescent="0.25">
      <c r="A144" s="2" t="str">
        <f>HYPERLINK("https://my.zakupki.prom.ua/remote/dispatcher/state_purchase_view/5361046", "UA-2018-01-10-001780-b")</f>
        <v>UA-2018-01-10-001780-b</v>
      </c>
      <c r="B144" s="1" t="s">
        <v>129</v>
      </c>
      <c r="C144" s="1" t="s">
        <v>252</v>
      </c>
      <c r="D144" s="1" t="s">
        <v>17</v>
      </c>
      <c r="E144" s="4">
        <v>3148684.8</v>
      </c>
      <c r="F144" s="5">
        <v>43465</v>
      </c>
    </row>
    <row r="145" spans="1:6" hidden="1" x14ac:dyDescent="0.25">
      <c r="A145" s="2" t="str">
        <f>HYPERLINK("https://my.zakupki.prom.ua/remote/dispatcher/state_purchase_view/4965055", "UA-2017-12-12-001112-c")</f>
        <v>UA-2017-12-12-001112-c</v>
      </c>
      <c r="B145" s="1" t="s">
        <v>316</v>
      </c>
      <c r="C145" s="1" t="s">
        <v>350</v>
      </c>
      <c r="D145" s="1" t="s">
        <v>75</v>
      </c>
      <c r="E145" s="4">
        <v>111645.41</v>
      </c>
      <c r="F145" s="5">
        <v>43100</v>
      </c>
    </row>
    <row r="146" spans="1:6" hidden="1" x14ac:dyDescent="0.25">
      <c r="A146" s="2" t="str">
        <f>HYPERLINK("https://my.zakupki.prom.ua/remote/dispatcher/state_purchase_view/13548978", "UA-2019-11-13-001608-b")</f>
        <v>UA-2019-11-13-001608-b</v>
      </c>
      <c r="B146" s="1" t="s">
        <v>157</v>
      </c>
      <c r="C146" s="1" t="s">
        <v>194</v>
      </c>
      <c r="D146" s="1" t="s">
        <v>70</v>
      </c>
      <c r="E146" s="4">
        <v>115555.78</v>
      </c>
      <c r="F146" s="5">
        <v>43830</v>
      </c>
    </row>
    <row r="147" spans="1:6" hidden="1" x14ac:dyDescent="0.25">
      <c r="A147" s="2" t="str">
        <f>HYPERLINK("https://my.zakupki.prom.ua/remote/dispatcher/state_purchase_view/13552036", "UA-2019-11-13-002093-b")</f>
        <v>UA-2019-11-13-002093-b</v>
      </c>
      <c r="B147" s="1" t="s">
        <v>158</v>
      </c>
      <c r="C147" s="1" t="s">
        <v>194</v>
      </c>
      <c r="D147" s="1" t="s">
        <v>72</v>
      </c>
      <c r="E147" s="4">
        <v>256616.77</v>
      </c>
      <c r="F147" s="5">
        <v>43830</v>
      </c>
    </row>
    <row r="148" spans="1:6" hidden="1" x14ac:dyDescent="0.25">
      <c r="A148" s="2" t="str">
        <f>HYPERLINK("https://my.zakupki.prom.ua/remote/dispatcher/state_purchase_view/13612286", "UA-2019-11-18-002564-b")</f>
        <v>UA-2019-11-18-002564-b</v>
      </c>
      <c r="B148" s="1" t="s">
        <v>229</v>
      </c>
      <c r="C148" s="1" t="s">
        <v>369</v>
      </c>
      <c r="D148" s="1" t="s">
        <v>75</v>
      </c>
      <c r="E148" s="4">
        <v>891243.71</v>
      </c>
      <c r="F148" s="5">
        <v>43830</v>
      </c>
    </row>
    <row r="149" spans="1:6" hidden="1" x14ac:dyDescent="0.25">
      <c r="A149" s="2" t="str">
        <f>HYPERLINK("https://my.zakupki.prom.ua/remote/dispatcher/state_purchase_view/7125538", "UA-2018-05-15-001626-a")</f>
        <v>UA-2018-05-15-001626-a</v>
      </c>
      <c r="B149" s="1" t="s">
        <v>216</v>
      </c>
      <c r="C149" s="1" t="s">
        <v>356</v>
      </c>
      <c r="D149" s="1" t="s">
        <v>59</v>
      </c>
      <c r="E149" s="4">
        <v>7027011.0800000001</v>
      </c>
      <c r="F149" s="5">
        <v>43830</v>
      </c>
    </row>
    <row r="150" spans="1:6" hidden="1" x14ac:dyDescent="0.25">
      <c r="A150" s="2" t="str">
        <f>HYPERLINK("https://my.zakupki.prom.ua/remote/dispatcher/state_purchase_view/6972991", "UA-2018-04-27-000560-a")</f>
        <v>UA-2018-04-27-000560-a</v>
      </c>
      <c r="B150" s="1" t="s">
        <v>216</v>
      </c>
      <c r="C150" s="1"/>
      <c r="D150" s="1"/>
      <c r="E150" s="1"/>
      <c r="F150" s="1"/>
    </row>
    <row r="151" spans="1:6" hidden="1" x14ac:dyDescent="0.25">
      <c r="A151" s="2" t="str">
        <f>HYPERLINK("https://my.zakupki.prom.ua/remote/dispatcher/state_purchase_view/701260", "UA-2016-10-19-000790-b")</f>
        <v>UA-2016-10-19-000790-b</v>
      </c>
      <c r="B151" s="1" t="s">
        <v>227</v>
      </c>
      <c r="C151" s="1"/>
      <c r="D151" s="1"/>
      <c r="E151" s="1"/>
      <c r="F151" s="1"/>
    </row>
    <row r="152" spans="1:6" x14ac:dyDescent="0.25">
      <c r="A152" s="2" t="str">
        <f>HYPERLINK("https://my.zakupki.prom.ua/remote/dispatcher/state_purchase_view/20265765", "UA-2020-10-20-002955-a")</f>
        <v>UA-2020-10-20-002955-a</v>
      </c>
      <c r="B152" s="1" t="s">
        <v>180</v>
      </c>
      <c r="C152" s="1" t="s">
        <v>241</v>
      </c>
      <c r="D152" s="1" t="s">
        <v>87</v>
      </c>
      <c r="E152" s="4">
        <v>1641150.55</v>
      </c>
      <c r="F152" s="5">
        <v>44561</v>
      </c>
    </row>
    <row r="153" spans="1:6" x14ac:dyDescent="0.25">
      <c r="A153" s="2" t="str">
        <f>HYPERLINK("https://my.zakupki.prom.ua/remote/dispatcher/state_purchase_view/20318209", "UA-2020-10-21-007662-a")</f>
        <v>UA-2020-10-21-007662-a</v>
      </c>
      <c r="B153" s="1" t="s">
        <v>284</v>
      </c>
      <c r="C153" s="1" t="s">
        <v>358</v>
      </c>
      <c r="D153" s="1" t="s">
        <v>106</v>
      </c>
      <c r="E153" s="4">
        <v>30550</v>
      </c>
      <c r="F153" s="5">
        <v>44196</v>
      </c>
    </row>
    <row r="154" spans="1:6" x14ac:dyDescent="0.25">
      <c r="A154" s="2" t="str">
        <f>HYPERLINK("https://my.zakupki.prom.ua/remote/dispatcher/state_purchase_view/17887094", "UA-2020-07-15-002875-c")</f>
        <v>UA-2020-07-15-002875-c</v>
      </c>
      <c r="B154" s="1" t="s">
        <v>338</v>
      </c>
      <c r="C154" s="1" t="s">
        <v>193</v>
      </c>
      <c r="D154" s="1" t="s">
        <v>82</v>
      </c>
      <c r="E154" s="4">
        <v>6885</v>
      </c>
      <c r="F154" s="5">
        <v>44196</v>
      </c>
    </row>
    <row r="155" spans="1:6" x14ac:dyDescent="0.25">
      <c r="A155" s="2" t="str">
        <f>HYPERLINK("https://my.zakupki.prom.ua/remote/dispatcher/state_purchase_view/18678994", "UA-2020-08-20-000853-a")</f>
        <v>UA-2020-08-20-000853-a</v>
      </c>
      <c r="B155" s="1" t="s">
        <v>151</v>
      </c>
      <c r="C155" s="1" t="s">
        <v>192</v>
      </c>
      <c r="D155" s="1" t="s">
        <v>21</v>
      </c>
      <c r="E155" s="4">
        <v>49983</v>
      </c>
      <c r="F155" s="5">
        <v>44196</v>
      </c>
    </row>
    <row r="156" spans="1:6" x14ac:dyDescent="0.25">
      <c r="A156" s="2" t="str">
        <f>HYPERLINK("https://my.zakupki.prom.ua/remote/dispatcher/state_purchase_view/20231271", "UA-2020-10-19-010488-c")</f>
        <v>UA-2020-10-19-010488-c</v>
      </c>
      <c r="B156" s="1" t="s">
        <v>219</v>
      </c>
      <c r="C156" s="1" t="s">
        <v>383</v>
      </c>
      <c r="D156" s="1" t="s">
        <v>92</v>
      </c>
      <c r="E156" s="4">
        <v>390452.87</v>
      </c>
      <c r="F156" s="5">
        <v>44196</v>
      </c>
    </row>
    <row r="157" spans="1:6" hidden="1" x14ac:dyDescent="0.25">
      <c r="A157" s="2" t="str">
        <f>HYPERLINK("https://my.zakupki.prom.ua/remote/dispatcher/state_purchase_view/3964869", "UA-2017-09-06-002083-c")</f>
        <v>UA-2017-09-06-002083-c</v>
      </c>
      <c r="B157" s="1" t="s">
        <v>126</v>
      </c>
      <c r="C157" s="1" t="s">
        <v>390</v>
      </c>
      <c r="D157" s="1" t="s">
        <v>67</v>
      </c>
      <c r="E157" s="4">
        <v>1726222.8</v>
      </c>
      <c r="F157" s="5">
        <v>43465</v>
      </c>
    </row>
    <row r="158" spans="1:6" hidden="1" x14ac:dyDescent="0.25">
      <c r="A158" s="2" t="str">
        <f>HYPERLINK("https://my.zakupki.prom.ua/remote/dispatcher/state_purchase_view/4964229", "UA-2017-12-12-000957-c")</f>
        <v>UA-2017-12-12-000957-c</v>
      </c>
      <c r="B158" s="1" t="s">
        <v>315</v>
      </c>
      <c r="C158" s="1" t="s">
        <v>350</v>
      </c>
      <c r="D158" s="1" t="s">
        <v>74</v>
      </c>
      <c r="E158" s="4">
        <v>67373.2</v>
      </c>
      <c r="F158" s="5">
        <v>43100</v>
      </c>
    </row>
    <row r="159" spans="1:6" hidden="1" x14ac:dyDescent="0.25">
      <c r="A159" s="2" t="str">
        <f>HYPERLINK("https://my.zakupki.prom.ua/remote/dispatcher/state_purchase_view/1210546", "UA-2016-12-15-001914-b")</f>
        <v>UA-2016-12-15-001914-b</v>
      </c>
      <c r="B159" s="1" t="s">
        <v>216</v>
      </c>
      <c r="C159" s="1" t="s">
        <v>373</v>
      </c>
      <c r="D159" s="1" t="s">
        <v>96</v>
      </c>
      <c r="E159" s="4">
        <v>1057970.45</v>
      </c>
      <c r="F159" s="5">
        <v>43100</v>
      </c>
    </row>
    <row r="160" spans="1:6" hidden="1" x14ac:dyDescent="0.25">
      <c r="A160" s="2" t="str">
        <f>HYPERLINK("https://my.zakupki.prom.ua/remote/dispatcher/state_purchase_view/4458029", "UA-2017-10-31-001769-a")</f>
        <v>UA-2017-10-31-001769-a</v>
      </c>
      <c r="B160" s="1" t="s">
        <v>328</v>
      </c>
      <c r="C160" s="1" t="s">
        <v>249</v>
      </c>
      <c r="D160" s="1" t="s">
        <v>10</v>
      </c>
      <c r="E160" s="4">
        <v>1412973.47</v>
      </c>
      <c r="F160" s="5">
        <v>43100</v>
      </c>
    </row>
    <row r="161" spans="1:6" hidden="1" x14ac:dyDescent="0.25">
      <c r="A161" s="2" t="str">
        <f>HYPERLINK("https://my.zakupki.prom.ua/remote/dispatcher/state_purchase_view/6942291", "UA-2018-04-25-000256-a")</f>
        <v>UA-2018-04-25-000256-a</v>
      </c>
      <c r="B161" s="1" t="s">
        <v>297</v>
      </c>
      <c r="C161" s="1" t="s">
        <v>367</v>
      </c>
      <c r="D161" s="1" t="s">
        <v>51</v>
      </c>
      <c r="E161" s="4">
        <v>64416.01</v>
      </c>
      <c r="F161" s="5">
        <v>43465</v>
      </c>
    </row>
    <row r="162" spans="1:6" x14ac:dyDescent="0.25">
      <c r="A162" s="2" t="str">
        <f>HYPERLINK("https://my.zakupki.prom.ua/remote/dispatcher/state_purchase_view/16930324", "UA-2020-05-29-000475-b")</f>
        <v>UA-2020-05-29-000475-b</v>
      </c>
      <c r="B162" s="1" t="s">
        <v>246</v>
      </c>
      <c r="C162" s="1" t="s">
        <v>195</v>
      </c>
      <c r="D162" s="1" t="s">
        <v>78</v>
      </c>
      <c r="E162" s="4">
        <v>2250</v>
      </c>
      <c r="F162" s="5">
        <v>43982</v>
      </c>
    </row>
    <row r="163" spans="1:6" x14ac:dyDescent="0.25">
      <c r="A163" s="2" t="str">
        <f>HYPERLINK("https://my.zakupki.prom.ua/remote/dispatcher/state_purchase_view/15608221", "UA-2020-03-04-002985-a")</f>
        <v>UA-2020-03-04-002985-a</v>
      </c>
      <c r="B163" s="1" t="s">
        <v>319</v>
      </c>
      <c r="C163" s="1" t="s">
        <v>194</v>
      </c>
      <c r="D163" s="1" t="s">
        <v>18</v>
      </c>
      <c r="E163" s="4">
        <v>23499000</v>
      </c>
      <c r="F163" s="5">
        <v>44561</v>
      </c>
    </row>
    <row r="164" spans="1:6" hidden="1" x14ac:dyDescent="0.25">
      <c r="A164" s="2" t="str">
        <f>HYPERLINK("https://my.zakupki.prom.ua/remote/dispatcher/state_purchase_view/3882041", "UA-2017-08-28-000407-a")</f>
        <v>UA-2017-08-28-000407-a</v>
      </c>
      <c r="B164" s="1" t="s">
        <v>327</v>
      </c>
      <c r="C164" s="1"/>
      <c r="D164" s="1"/>
      <c r="E164" s="1"/>
      <c r="F164" s="1"/>
    </row>
    <row r="165" spans="1:6" hidden="1" x14ac:dyDescent="0.25">
      <c r="A165" s="2" t="str">
        <f>HYPERLINK("https://my.zakupki.prom.ua/remote/dispatcher/state_purchase_view/6133420", "UA-2018-02-12-002746-b")</f>
        <v>UA-2018-02-12-002746-b</v>
      </c>
      <c r="B165" s="1" t="s">
        <v>203</v>
      </c>
      <c r="C165" s="1" t="s">
        <v>254</v>
      </c>
      <c r="D165" s="1" t="s">
        <v>26</v>
      </c>
      <c r="E165" s="4">
        <v>3947550</v>
      </c>
      <c r="F165" s="5">
        <v>43830</v>
      </c>
    </row>
    <row r="166" spans="1:6" x14ac:dyDescent="0.25">
      <c r="A166" s="2" t="str">
        <f>HYPERLINK("https://my.zakupki.prom.ua/remote/dispatcher/state_purchase_view/17930556", "UA-2020-07-16-005931-c")</f>
        <v>UA-2020-07-16-005931-c</v>
      </c>
      <c r="B166" s="1" t="s">
        <v>343</v>
      </c>
      <c r="C166" s="1" t="s">
        <v>193</v>
      </c>
      <c r="D166" s="1" t="s">
        <v>87</v>
      </c>
      <c r="E166" s="4">
        <v>17543.66</v>
      </c>
      <c r="F166" s="5">
        <v>44196</v>
      </c>
    </row>
    <row r="167" spans="1:6" x14ac:dyDescent="0.25">
      <c r="A167" s="2" t="str">
        <f>HYPERLINK("https://my.zakupki.prom.ua/remote/dispatcher/state_purchase_view/21113631", "UA-2020-11-16-012208-c")</f>
        <v>UA-2020-11-16-012208-c</v>
      </c>
      <c r="B167" s="1" t="s">
        <v>379</v>
      </c>
      <c r="C167" s="1" t="s">
        <v>250</v>
      </c>
      <c r="D167" s="1" t="s">
        <v>20</v>
      </c>
      <c r="E167" s="4">
        <v>280274.40000000002</v>
      </c>
      <c r="F167" s="5">
        <v>44196</v>
      </c>
    </row>
    <row r="168" spans="1:6" x14ac:dyDescent="0.25">
      <c r="A168" s="2" t="str">
        <f>HYPERLINK("https://my.zakupki.prom.ua/remote/dispatcher/state_purchase_view/16339131", "UA-2020-04-16-003759-b")</f>
        <v>UA-2020-04-16-003759-b</v>
      </c>
      <c r="B168" s="1" t="s">
        <v>172</v>
      </c>
      <c r="C168" s="1" t="s">
        <v>140</v>
      </c>
      <c r="D168" s="1" t="s">
        <v>121</v>
      </c>
      <c r="E168" s="4">
        <v>1378430</v>
      </c>
      <c r="F168" s="5">
        <v>44561</v>
      </c>
    </row>
    <row r="169" spans="1:6" hidden="1" x14ac:dyDescent="0.25">
      <c r="A169" s="2" t="str">
        <f>HYPERLINK("https://my.zakupki.prom.ua/remote/dispatcher/state_purchase_view/7925799", "UA-2018-08-08-000089-a")</f>
        <v>UA-2018-08-08-000089-a</v>
      </c>
      <c r="B169" s="1" t="s">
        <v>372</v>
      </c>
      <c r="C169" s="1"/>
      <c r="D169" s="1"/>
      <c r="E169" s="1"/>
      <c r="F169" s="1"/>
    </row>
    <row r="170" spans="1:6" hidden="1" x14ac:dyDescent="0.25">
      <c r="A170" s="2" t="str">
        <f>HYPERLINK("https://my.zakupki.prom.ua/remote/dispatcher/state_purchase_view/6855357", "UA-2018-04-17-002152-a")</f>
        <v>UA-2018-04-17-002152-a</v>
      </c>
      <c r="B170" s="1" t="s">
        <v>296</v>
      </c>
      <c r="C170" s="1" t="s">
        <v>256</v>
      </c>
      <c r="D170" s="1" t="s">
        <v>97</v>
      </c>
      <c r="E170" s="4">
        <v>81421</v>
      </c>
      <c r="F170" s="5">
        <v>43465</v>
      </c>
    </row>
    <row r="171" spans="1:6" hidden="1" x14ac:dyDescent="0.25">
      <c r="A171" s="2" t="str">
        <f>HYPERLINK("https://my.zakupki.prom.ua/remote/dispatcher/state_purchase_view/4968539", "UA-2017-12-12-001831-c")</f>
        <v>UA-2017-12-12-001831-c</v>
      </c>
      <c r="B171" s="1" t="s">
        <v>318</v>
      </c>
      <c r="C171" s="1" t="s">
        <v>350</v>
      </c>
      <c r="D171" s="1" t="s">
        <v>79</v>
      </c>
      <c r="E171" s="4">
        <v>233515.91</v>
      </c>
      <c r="F171" s="5">
        <v>43100</v>
      </c>
    </row>
    <row r="172" spans="1:6" hidden="1" x14ac:dyDescent="0.25">
      <c r="A172" s="2" t="str">
        <f>HYPERLINK("https://my.zakupki.prom.ua/remote/dispatcher/state_purchase_view/7323059", "UA-2018-06-04-002014-a")</f>
        <v>UA-2018-06-04-002014-a</v>
      </c>
      <c r="B172" s="1" t="s">
        <v>301</v>
      </c>
      <c r="C172" s="1" t="s">
        <v>367</v>
      </c>
      <c r="D172" s="1" t="s">
        <v>123</v>
      </c>
      <c r="E172" s="4">
        <v>1447134.86</v>
      </c>
      <c r="F172" s="5">
        <v>43465</v>
      </c>
    </row>
    <row r="173" spans="1:6" hidden="1" x14ac:dyDescent="0.25">
      <c r="A173" s="2" t="str">
        <f>HYPERLINK("https://my.zakupki.prom.ua/remote/dispatcher/state_purchase_view/468724", "UA-2016-09-14-001023-c")</f>
        <v>UA-2016-09-14-001023-c</v>
      </c>
      <c r="B173" s="1" t="s">
        <v>309</v>
      </c>
      <c r="C173" s="1"/>
      <c r="D173" s="1"/>
      <c r="E173" s="1"/>
      <c r="F173" s="1"/>
    </row>
    <row r="174" spans="1:6" x14ac:dyDescent="0.25">
      <c r="A174" s="2" t="str">
        <f>HYPERLINK("https://my.zakupki.prom.ua/remote/dispatcher/state_purchase_view/22131504", "UA-2020-12-14-010091-c")</f>
        <v>UA-2020-12-14-010091-c</v>
      </c>
      <c r="B174" s="1" t="s">
        <v>286</v>
      </c>
      <c r="C174" s="1" t="s">
        <v>367</v>
      </c>
      <c r="D174" s="1" t="s">
        <v>107</v>
      </c>
      <c r="E174" s="4">
        <v>42496.73</v>
      </c>
      <c r="F174" s="5">
        <v>44256</v>
      </c>
    </row>
    <row r="175" spans="1:6" x14ac:dyDescent="0.25">
      <c r="A175" s="2" t="str">
        <f>HYPERLINK("https://my.zakupki.prom.ua/remote/dispatcher/state_purchase_view/16801512", "UA-2020-05-21-005665-c")</f>
        <v>UA-2020-05-21-005665-c</v>
      </c>
      <c r="B175" s="1" t="s">
        <v>174</v>
      </c>
      <c r="C175" s="1" t="s">
        <v>193</v>
      </c>
      <c r="D175" s="1" t="s">
        <v>64</v>
      </c>
      <c r="E175" s="4">
        <v>47611.199999999997</v>
      </c>
      <c r="F175" s="5">
        <v>44196</v>
      </c>
    </row>
    <row r="176" spans="1:6" x14ac:dyDescent="0.25">
      <c r="A176" s="2" t="str">
        <f>HYPERLINK("https://my.zakupki.prom.ua/remote/dispatcher/state_purchase_view/16800300", "UA-2020-05-21-005308-c")</f>
        <v>UA-2020-05-21-005308-c</v>
      </c>
      <c r="B176" s="1" t="s">
        <v>176</v>
      </c>
      <c r="C176" s="1" t="s">
        <v>193</v>
      </c>
      <c r="D176" s="1" t="s">
        <v>58</v>
      </c>
      <c r="E176" s="4">
        <v>29757</v>
      </c>
      <c r="F176" s="5">
        <v>44196</v>
      </c>
    </row>
    <row r="177" spans="1:6" x14ac:dyDescent="0.25">
      <c r="A177" s="2" t="str">
        <f>HYPERLINK("https://my.zakupki.prom.ua/remote/dispatcher/state_purchase_view/16065760", "UA-2020-04-01-002220-b")</f>
        <v>UA-2020-04-01-002220-b</v>
      </c>
      <c r="B177" s="1" t="s">
        <v>208</v>
      </c>
      <c r="C177" s="1" t="s">
        <v>262</v>
      </c>
      <c r="D177" s="1" t="s">
        <v>14</v>
      </c>
      <c r="E177" s="4">
        <v>626583.6</v>
      </c>
      <c r="F177" s="5">
        <v>44196</v>
      </c>
    </row>
    <row r="178" spans="1:6" x14ac:dyDescent="0.25">
      <c r="A178" s="2" t="str">
        <f>HYPERLINK("https://my.zakupki.prom.ua/remote/dispatcher/state_purchase_view/16396246", "UA-2020-04-17-006596-b")</f>
        <v>UA-2020-04-17-006596-b</v>
      </c>
      <c r="B178" s="1" t="s">
        <v>191</v>
      </c>
      <c r="C178" s="1" t="s">
        <v>182</v>
      </c>
      <c r="D178" s="1" t="s">
        <v>8</v>
      </c>
      <c r="E178" s="4">
        <v>152874</v>
      </c>
      <c r="F178" s="5">
        <v>44196</v>
      </c>
    </row>
    <row r="179" spans="1:6" x14ac:dyDescent="0.25">
      <c r="A179" s="2" t="str">
        <f>HYPERLINK("https://my.zakupki.prom.ua/remote/dispatcher/state_purchase_view/19066078", "UA-2020-09-07-007731-b")</f>
        <v>UA-2020-09-07-007731-b</v>
      </c>
      <c r="B179" s="1" t="s">
        <v>120</v>
      </c>
      <c r="C179" s="1" t="s">
        <v>193</v>
      </c>
      <c r="D179" s="1" t="s">
        <v>96</v>
      </c>
      <c r="E179" s="4">
        <v>49913.23</v>
      </c>
      <c r="F179" s="5">
        <v>44196</v>
      </c>
    </row>
    <row r="180" spans="1:6" x14ac:dyDescent="0.25">
      <c r="A180" s="2" t="str">
        <f>HYPERLINK("https://my.zakupki.prom.ua/remote/dispatcher/state_purchase_view/20297241", "UA-2020-10-21-001606-a")</f>
        <v>UA-2020-10-21-001606-a</v>
      </c>
      <c r="B180" s="1" t="s">
        <v>272</v>
      </c>
      <c r="C180" s="1" t="s">
        <v>193</v>
      </c>
      <c r="D180" s="1" t="s">
        <v>80</v>
      </c>
      <c r="E180" s="4">
        <v>675</v>
      </c>
      <c r="F180" s="5">
        <v>44196</v>
      </c>
    </row>
    <row r="181" spans="1:6" x14ac:dyDescent="0.25">
      <c r="A181" s="2" t="str">
        <f>HYPERLINK("https://my.zakupki.prom.ua/remote/dispatcher/state_purchase_view/21394161", "UA-2020-11-24-012887-c")</f>
        <v>UA-2020-11-24-012887-c</v>
      </c>
      <c r="B181" s="1" t="s">
        <v>274</v>
      </c>
      <c r="C181" s="1" t="s">
        <v>193</v>
      </c>
      <c r="D181" s="1" t="s">
        <v>96</v>
      </c>
      <c r="E181" s="4">
        <v>2727</v>
      </c>
      <c r="F181" s="5">
        <v>44196</v>
      </c>
    </row>
    <row r="182" spans="1:6" x14ac:dyDescent="0.25">
      <c r="A182" s="2" t="str">
        <f>HYPERLINK("https://my.zakupki.prom.ua/remote/dispatcher/state_purchase_view/17893963", "UA-2020-07-15-004655-c")</f>
        <v>UA-2020-07-15-004655-c</v>
      </c>
      <c r="B182" s="1" t="s">
        <v>336</v>
      </c>
      <c r="C182" s="1" t="s">
        <v>193</v>
      </c>
      <c r="D182" s="1" t="s">
        <v>85</v>
      </c>
      <c r="E182" s="4">
        <v>6885</v>
      </c>
      <c r="F182" s="5">
        <v>44196</v>
      </c>
    </row>
    <row r="183" spans="1:6" x14ac:dyDescent="0.25">
      <c r="A183" s="2" t="str">
        <f>HYPERLINK("https://my.zakupki.prom.ua/remote/dispatcher/state_purchase_view/17891710", "UA-2020-07-15-004026-c")</f>
        <v>UA-2020-07-15-004026-c</v>
      </c>
      <c r="B183" s="1" t="s">
        <v>335</v>
      </c>
      <c r="C183" s="1" t="s">
        <v>193</v>
      </c>
      <c r="D183" s="1" t="s">
        <v>83</v>
      </c>
      <c r="E183" s="4">
        <v>6885</v>
      </c>
      <c r="F183" s="5">
        <v>44196</v>
      </c>
    </row>
    <row r="184" spans="1:6" x14ac:dyDescent="0.25">
      <c r="A184" s="2" t="str">
        <f>HYPERLINK("https://my.zakupki.prom.ua/remote/dispatcher/state_purchase_view/20502859", "UA-2020-10-27-003922-a")</f>
        <v>UA-2020-10-27-003922-a</v>
      </c>
      <c r="B184" s="1" t="s">
        <v>275</v>
      </c>
      <c r="C184" s="1" t="s">
        <v>193</v>
      </c>
      <c r="D184" s="1" t="s">
        <v>84</v>
      </c>
      <c r="E184" s="4">
        <v>5400</v>
      </c>
      <c r="F184" s="5">
        <v>44196</v>
      </c>
    </row>
    <row r="185" spans="1:6" x14ac:dyDescent="0.25">
      <c r="A185" s="2" t="str">
        <f>HYPERLINK("https://my.zakupki.prom.ua/remote/dispatcher/state_purchase_view/15537334", "UA-2020-02-28-002771-a")</f>
        <v>UA-2020-02-28-002771-a</v>
      </c>
      <c r="B185" s="1" t="s">
        <v>130</v>
      </c>
      <c r="C185" s="1" t="s">
        <v>360</v>
      </c>
      <c r="D185" s="1" t="s">
        <v>103</v>
      </c>
      <c r="E185" s="4">
        <v>49305058.799999997</v>
      </c>
      <c r="F185" s="5">
        <v>44286</v>
      </c>
    </row>
    <row r="186" spans="1:6" hidden="1" x14ac:dyDescent="0.25">
      <c r="A186" s="2" t="str">
        <f>HYPERLINK("https://my.zakupki.prom.ua/remote/dispatcher/state_purchase_view/7262710", "UA-2018-05-29-001477-a")</f>
        <v>UA-2018-05-29-001477-a</v>
      </c>
      <c r="B186" s="1" t="s">
        <v>213</v>
      </c>
      <c r="C186" s="1" t="s">
        <v>259</v>
      </c>
      <c r="D186" s="1" t="s">
        <v>41</v>
      </c>
      <c r="E186" s="4">
        <v>1103140.08</v>
      </c>
      <c r="F186" s="5">
        <v>43465</v>
      </c>
    </row>
    <row r="187" spans="1:6" hidden="1" x14ac:dyDescent="0.25">
      <c r="A187" s="2" t="str">
        <f>HYPERLINK("https://my.zakupki.prom.ua/remote/dispatcher/state_purchase_view/971706", "UA-2016-11-21-001453-a")</f>
        <v>UA-2016-11-21-001453-a</v>
      </c>
      <c r="B187" s="1" t="s">
        <v>131</v>
      </c>
      <c r="C187" s="1" t="s">
        <v>391</v>
      </c>
      <c r="D187" s="1"/>
      <c r="E187" s="4">
        <v>10045386</v>
      </c>
      <c r="F187" s="1"/>
    </row>
    <row r="188" spans="1:6" hidden="1" x14ac:dyDescent="0.25">
      <c r="A188" s="2" t="str">
        <f>HYPERLINK("https://my.zakupki.prom.ua/remote/dispatcher/state_purchase_view/972499", "UA-2016-11-21-001588-a")</f>
        <v>UA-2016-11-21-001588-a</v>
      </c>
      <c r="B188" s="1" t="s">
        <v>131</v>
      </c>
      <c r="C188" s="1" t="s">
        <v>391</v>
      </c>
      <c r="D188" s="1" t="s">
        <v>90</v>
      </c>
      <c r="E188" s="4">
        <v>10045386</v>
      </c>
      <c r="F188" s="5">
        <v>43100</v>
      </c>
    </row>
    <row r="189" spans="1:6" x14ac:dyDescent="0.25">
      <c r="A189" s="2" t="str">
        <f>HYPERLINK("https://my.zakupki.prom.ua/remote/dispatcher/state_purchase_view/16297780", "UA-2020-04-15-004208-b")</f>
        <v>UA-2020-04-15-004208-b</v>
      </c>
      <c r="B189" s="1" t="s">
        <v>170</v>
      </c>
      <c r="C189" s="1" t="s">
        <v>140</v>
      </c>
      <c r="D189" s="1" t="s">
        <v>124</v>
      </c>
      <c r="E189" s="4">
        <v>1365358</v>
      </c>
      <c r="F189" s="5">
        <v>44561</v>
      </c>
    </row>
    <row r="190" spans="1:6" x14ac:dyDescent="0.25">
      <c r="A190" s="2" t="str">
        <f>HYPERLINK("https://my.zakupki.prom.ua/remote/dispatcher/state_purchase_view/16375624", "UA-2020-04-17-001877-b")</f>
        <v>UA-2020-04-17-001877-b</v>
      </c>
      <c r="B190" s="1" t="s">
        <v>209</v>
      </c>
      <c r="C190" s="1" t="s">
        <v>370</v>
      </c>
      <c r="D190" s="1" t="s">
        <v>22</v>
      </c>
      <c r="E190" s="4">
        <v>933162.99</v>
      </c>
      <c r="F190" s="5">
        <v>44561</v>
      </c>
    </row>
    <row r="191" spans="1:6" hidden="1" x14ac:dyDescent="0.25">
      <c r="A191" s="2" t="str">
        <f>HYPERLINK("https://my.zakupki.prom.ua/remote/dispatcher/state_purchase_view/8884381", "UA-2018-11-14-001390-a")</f>
        <v>UA-2018-11-14-001390-a</v>
      </c>
      <c r="B191" s="1" t="s">
        <v>200</v>
      </c>
      <c r="C191" s="1" t="s">
        <v>264</v>
      </c>
      <c r="D191" s="1" t="s">
        <v>91</v>
      </c>
      <c r="E191" s="4">
        <v>1369602</v>
      </c>
      <c r="F191" s="5">
        <v>43830</v>
      </c>
    </row>
    <row r="192" spans="1:6" hidden="1" x14ac:dyDescent="0.25">
      <c r="A192" s="2" t="str">
        <f>HYPERLINK("https://my.zakupki.prom.ua/remote/dispatcher/state_purchase_view/650698", "UA-2016-10-11-001327-b")</f>
        <v>UA-2016-10-11-001327-b</v>
      </c>
      <c r="B192" s="1" t="s">
        <v>144</v>
      </c>
      <c r="C192" s="1" t="s">
        <v>346</v>
      </c>
      <c r="D192" s="1" t="s">
        <v>85</v>
      </c>
      <c r="E192" s="4">
        <v>6877512.5599999996</v>
      </c>
      <c r="F192" s="5">
        <v>43100</v>
      </c>
    </row>
    <row r="193" spans="1:6" hidden="1" x14ac:dyDescent="0.25">
      <c r="A193" s="2" t="str">
        <f>HYPERLINK("https://my.zakupki.prom.ua/remote/dispatcher/state_purchase_view/7739257", "UA-2018-07-17-001762-b")</f>
        <v>UA-2018-07-17-001762-b</v>
      </c>
      <c r="B193" s="1" t="s">
        <v>134</v>
      </c>
      <c r="C193" s="1"/>
      <c r="D193" s="1"/>
      <c r="E193" s="1"/>
      <c r="F193" s="1"/>
    </row>
    <row r="194" spans="1:6" hidden="1" x14ac:dyDescent="0.25">
      <c r="A194" s="2" t="str">
        <f>HYPERLINK("https://my.zakupki.prom.ua/remote/dispatcher/state_purchase_view/5879135", "UA-2018-01-30-003774-c")</f>
        <v>UA-2018-01-30-003774-c</v>
      </c>
      <c r="B194" s="1" t="s">
        <v>222</v>
      </c>
      <c r="C194" s="1" t="s">
        <v>261</v>
      </c>
      <c r="D194" s="1"/>
      <c r="E194" s="4">
        <v>3300088</v>
      </c>
      <c r="F194" s="1"/>
    </row>
    <row r="195" spans="1:6" hidden="1" x14ac:dyDescent="0.25">
      <c r="A195" s="2" t="str">
        <f>HYPERLINK("https://my.zakupki.prom.ua/remote/dispatcher/state_purchase_view/12496426", "UA-2019-08-09-001963-a")</f>
        <v>UA-2019-08-09-001963-a</v>
      </c>
      <c r="B195" s="1" t="s">
        <v>322</v>
      </c>
      <c r="C195" s="1"/>
      <c r="D195" s="1"/>
      <c r="E195" s="1"/>
      <c r="F195" s="1"/>
    </row>
    <row r="196" spans="1:6" hidden="1" x14ac:dyDescent="0.25">
      <c r="A196" s="2" t="str">
        <f>HYPERLINK("https://my.zakupki.prom.ua/remote/dispatcher/state_purchase_view/13097377", "UA-2019-10-07-001719-b")</f>
        <v>UA-2019-10-07-001719-b</v>
      </c>
      <c r="B196" s="1" t="s">
        <v>322</v>
      </c>
      <c r="C196" s="1"/>
      <c r="D196" s="1"/>
      <c r="E196" s="1"/>
      <c r="F196" s="1"/>
    </row>
    <row r="197" spans="1:6" x14ac:dyDescent="0.25">
      <c r="A197" s="2" t="str">
        <f>HYPERLINK("https://my.zakupki.prom.ua/remote/dispatcher/state_purchase_view/16351644", "UA-2020-04-16-006710-b")</f>
        <v>UA-2020-04-16-006710-b</v>
      </c>
      <c r="B197" s="1" t="s">
        <v>329</v>
      </c>
      <c r="C197" s="1" t="s">
        <v>359</v>
      </c>
      <c r="D197" s="1" t="s">
        <v>48</v>
      </c>
      <c r="E197" s="4">
        <v>138912.74</v>
      </c>
      <c r="F197" s="5">
        <v>44196</v>
      </c>
    </row>
    <row r="198" spans="1:6" x14ac:dyDescent="0.25">
      <c r="A198" s="2" t="str">
        <f>HYPERLINK("https://my.zakupki.prom.ua/remote/dispatcher/state_purchase_view/16393140", "UA-2020-04-17-005839-b")</f>
        <v>UA-2020-04-17-005839-b</v>
      </c>
      <c r="B198" s="1" t="s">
        <v>238</v>
      </c>
      <c r="C198" s="1" t="s">
        <v>182</v>
      </c>
      <c r="D198" s="1" t="s">
        <v>54</v>
      </c>
      <c r="E198" s="4">
        <v>427672</v>
      </c>
      <c r="F198" s="5">
        <v>44196</v>
      </c>
    </row>
    <row r="199" spans="1:6" x14ac:dyDescent="0.25">
      <c r="A199" s="2" t="str">
        <f>HYPERLINK("https://my.zakupki.prom.ua/remote/dispatcher/state_purchase_view/19027048", "UA-2020-09-04-009358-b")</f>
        <v>UA-2020-09-04-009358-b</v>
      </c>
      <c r="B199" s="1" t="s">
        <v>163</v>
      </c>
      <c r="C199" s="1" t="s">
        <v>354</v>
      </c>
      <c r="D199" s="1" t="s">
        <v>67</v>
      </c>
      <c r="E199" s="4">
        <v>284445.31</v>
      </c>
      <c r="F199" s="5">
        <v>44196</v>
      </c>
    </row>
    <row r="200" spans="1:6" x14ac:dyDescent="0.25">
      <c r="A200" s="2" t="str">
        <f>HYPERLINK("https://my.zakupki.prom.ua/remote/dispatcher/state_purchase_view/22465532", "UA-2020-12-21-014283-c")</f>
        <v>UA-2020-12-21-014283-c</v>
      </c>
      <c r="B200" s="1" t="s">
        <v>235</v>
      </c>
      <c r="C200" s="1" t="s">
        <v>365</v>
      </c>
      <c r="D200" s="1" t="s">
        <v>61</v>
      </c>
      <c r="E200" s="4">
        <v>6821.71</v>
      </c>
      <c r="F200" s="5">
        <v>44196</v>
      </c>
    </row>
    <row r="201" spans="1:6" hidden="1" x14ac:dyDescent="0.25">
      <c r="A201" s="2" t="str">
        <f>HYPERLINK("https://my.zakupki.prom.ua/remote/dispatcher/state_purchase_view/23446313", "UA-2021-01-29-008970-b")</f>
        <v>UA-2021-01-29-008970-b</v>
      </c>
      <c r="B201" s="1" t="s">
        <v>282</v>
      </c>
      <c r="C201" s="1" t="s">
        <v>138</v>
      </c>
      <c r="D201" s="1" t="s">
        <v>13</v>
      </c>
      <c r="E201" s="4">
        <v>144000</v>
      </c>
      <c r="F201" s="5">
        <v>44561</v>
      </c>
    </row>
    <row r="202" spans="1:6" hidden="1" x14ac:dyDescent="0.25">
      <c r="A202" s="2" t="str">
        <f>HYPERLINK("https://my.zakupki.prom.ua/remote/dispatcher/state_purchase_view/22948329", "UA-2021-01-14-000139-a")</f>
        <v>UA-2021-01-14-000139-a</v>
      </c>
      <c r="B202" s="1" t="s">
        <v>291</v>
      </c>
      <c r="C202" s="1" t="s">
        <v>196</v>
      </c>
      <c r="D202" s="1" t="s">
        <v>68</v>
      </c>
      <c r="E202" s="4">
        <v>3600</v>
      </c>
      <c r="F202" s="5">
        <v>44561</v>
      </c>
    </row>
    <row r="203" spans="1:6" hidden="1" x14ac:dyDescent="0.25">
      <c r="A203" s="2" t="str">
        <f>HYPERLINK("https://my.zakupki.prom.ua/remote/dispatcher/state_purchase_view/13845081", "UA-2019-12-04-000276-b")</f>
        <v>UA-2019-12-04-000276-b</v>
      </c>
      <c r="B203" s="1" t="s">
        <v>322</v>
      </c>
      <c r="C203" s="1" t="s">
        <v>360</v>
      </c>
      <c r="D203" s="1" t="s">
        <v>85</v>
      </c>
      <c r="E203" s="4">
        <v>20515836</v>
      </c>
      <c r="F203" s="5">
        <v>44196</v>
      </c>
    </row>
    <row r="204" spans="1:6" hidden="1" x14ac:dyDescent="0.25">
      <c r="A204" s="2" t="str">
        <f>HYPERLINK("https://my.zakupki.prom.ua/remote/dispatcher/state_purchase_view/6607581", "UA-2018-03-22-001331-b")</f>
        <v>UA-2018-03-22-001331-b</v>
      </c>
      <c r="B204" s="1" t="s">
        <v>143</v>
      </c>
      <c r="C204" s="1" t="s">
        <v>366</v>
      </c>
      <c r="D204" s="1" t="s">
        <v>103</v>
      </c>
      <c r="E204" s="4">
        <v>1421032.69</v>
      </c>
      <c r="F204" s="5">
        <v>43830</v>
      </c>
    </row>
    <row r="205" spans="1:6" hidden="1" x14ac:dyDescent="0.25">
      <c r="A205" s="2" t="str">
        <f>HYPERLINK("https://my.zakupki.prom.ua/remote/dispatcher/state_purchase_view/6092658", "UA-2018-02-09-000964-a")</f>
        <v>UA-2018-02-09-000964-a</v>
      </c>
      <c r="B205" s="1" t="s">
        <v>313</v>
      </c>
      <c r="C205" s="1" t="s">
        <v>360</v>
      </c>
      <c r="D205" s="1" t="s">
        <v>89</v>
      </c>
      <c r="E205" s="4">
        <v>2153718</v>
      </c>
      <c r="F205" s="5">
        <v>43465</v>
      </c>
    </row>
    <row r="206" spans="1:6" hidden="1" x14ac:dyDescent="0.25">
      <c r="A206" s="2" t="str">
        <f>HYPERLINK("https://my.zakupki.prom.ua/remote/dispatcher/state_purchase_view/4968220", "UA-2017-12-12-001754-c")</f>
        <v>UA-2017-12-12-001754-c</v>
      </c>
      <c r="B206" s="1" t="s">
        <v>317</v>
      </c>
      <c r="C206" s="1" t="s">
        <v>350</v>
      </c>
      <c r="D206" s="1" t="s">
        <v>77</v>
      </c>
      <c r="E206" s="4">
        <v>83387.92</v>
      </c>
      <c r="F206" s="5">
        <v>43100</v>
      </c>
    </row>
    <row r="207" spans="1:6" hidden="1" x14ac:dyDescent="0.25">
      <c r="A207" s="2" t="str">
        <f>HYPERLINK("https://my.zakupki.prom.ua/remote/dispatcher/state_purchase_view/7337524", "UA-2018-06-05-002578-a")</f>
        <v>UA-2018-06-05-002578-a</v>
      </c>
      <c r="B207" s="1" t="s">
        <v>147</v>
      </c>
      <c r="C207" s="1" t="s">
        <v>259</v>
      </c>
      <c r="D207" s="1" t="s">
        <v>40</v>
      </c>
      <c r="E207" s="4">
        <v>256703.78</v>
      </c>
      <c r="F207" s="5">
        <v>43465</v>
      </c>
    </row>
    <row r="208" spans="1:6" hidden="1" x14ac:dyDescent="0.25">
      <c r="A208" s="2" t="str">
        <f>HYPERLINK("https://my.zakupki.prom.ua/remote/dispatcher/state_purchase_view/3449523", "UA-2017-06-30-001090-b")</f>
        <v>UA-2017-06-30-001090-b</v>
      </c>
      <c r="B208" s="1" t="s">
        <v>133</v>
      </c>
      <c r="C208" s="1" t="s">
        <v>374</v>
      </c>
      <c r="D208" s="1" t="s">
        <v>39</v>
      </c>
      <c r="E208" s="4">
        <v>3959707</v>
      </c>
      <c r="F208" s="5">
        <v>43583</v>
      </c>
    </row>
    <row r="209" spans="1:6" hidden="1" x14ac:dyDescent="0.25">
      <c r="A209" s="2" t="str">
        <f>HYPERLINK("https://my.zakupki.prom.ua/remote/dispatcher/state_purchase_view/8377426", "UA-2018-09-26-001556-c")</f>
        <v>UA-2018-09-26-001556-c</v>
      </c>
      <c r="B209" s="1" t="s">
        <v>204</v>
      </c>
      <c r="C209" s="1" t="s">
        <v>265</v>
      </c>
      <c r="D209" s="1" t="s">
        <v>87</v>
      </c>
      <c r="E209" s="4">
        <v>1132764.75</v>
      </c>
      <c r="F209" s="5">
        <v>43830</v>
      </c>
    </row>
    <row r="210" spans="1:6" hidden="1" x14ac:dyDescent="0.25">
      <c r="A210" s="2" t="str">
        <f>HYPERLINK("https://my.zakupki.prom.ua/remote/dispatcher/state_purchase_view/9384875", "UA-2018-12-17-002109-c")</f>
        <v>UA-2018-12-17-002109-c</v>
      </c>
      <c r="B210" s="1" t="s">
        <v>304</v>
      </c>
      <c r="C210" s="1" t="s">
        <v>368</v>
      </c>
      <c r="D210" s="1" t="s">
        <v>42</v>
      </c>
      <c r="E210" s="4">
        <v>1245758.6000000001</v>
      </c>
      <c r="F210" s="5">
        <v>43830</v>
      </c>
    </row>
    <row r="211" spans="1:6" hidden="1" x14ac:dyDescent="0.25">
      <c r="A211" s="2" t="str">
        <f>HYPERLINK("https://my.zakupki.prom.ua/remote/dispatcher/state_purchase_view/8585771", "UA-2018-10-18-002760-b")</f>
        <v>UA-2018-10-18-002760-b</v>
      </c>
      <c r="B211" s="1" t="s">
        <v>218</v>
      </c>
      <c r="C211" s="1" t="s">
        <v>260</v>
      </c>
      <c r="D211" s="1" t="s">
        <v>81</v>
      </c>
      <c r="E211" s="4">
        <v>1449502</v>
      </c>
      <c r="F211" s="5">
        <v>43830</v>
      </c>
    </row>
    <row r="212" spans="1:6" hidden="1" x14ac:dyDescent="0.25">
      <c r="A212" s="2" t="str">
        <f>HYPERLINK("https://my.zakupki.prom.ua/remote/dispatcher/state_purchase_view/7453301", "UA-2018-06-15-001057-a")</f>
        <v>UA-2018-06-15-001057-a</v>
      </c>
      <c r="B212" s="1" t="s">
        <v>307</v>
      </c>
      <c r="C212" s="1"/>
      <c r="D212" s="1"/>
      <c r="E212" s="1"/>
      <c r="F212" s="1"/>
    </row>
    <row r="213" spans="1:6" hidden="1" x14ac:dyDescent="0.25">
      <c r="A213" s="2" t="str">
        <f>HYPERLINK("https://my.zakupki.prom.ua/remote/dispatcher/state_purchase_view/11868148", "UA-2019-06-07-002583-b")</f>
        <v>UA-2019-06-07-002583-b</v>
      </c>
      <c r="B213" s="1" t="s">
        <v>214</v>
      </c>
      <c r="C213" s="1"/>
      <c r="D213" s="1"/>
      <c r="E213" s="1"/>
      <c r="F213" s="1"/>
    </row>
    <row r="214" spans="1:6" x14ac:dyDescent="0.25">
      <c r="A214" s="2" t="str">
        <f>HYPERLINK("https://my.zakupki.prom.ua/remote/dispatcher/state_purchase_view/20295125", "UA-2020-10-21-001025-a")</f>
        <v>UA-2020-10-21-001025-a</v>
      </c>
      <c r="B214" s="1" t="s">
        <v>281</v>
      </c>
      <c r="C214" s="1" t="s">
        <v>193</v>
      </c>
      <c r="D214" s="1" t="s">
        <v>81</v>
      </c>
      <c r="E214" s="4">
        <v>2700</v>
      </c>
      <c r="F214" s="5">
        <v>44196</v>
      </c>
    </row>
    <row r="215" spans="1:6" x14ac:dyDescent="0.25">
      <c r="A215" s="2" t="str">
        <f>HYPERLINK("https://my.zakupki.prom.ua/remote/dispatcher/state_purchase_view/18773158", "UA-2020-08-25-007850-a")</f>
        <v>UA-2020-08-25-007850-a</v>
      </c>
      <c r="B215" s="1" t="s">
        <v>116</v>
      </c>
      <c r="C215" s="1" t="s">
        <v>185</v>
      </c>
      <c r="D215" s="1" t="s">
        <v>34</v>
      </c>
      <c r="E215" s="4">
        <v>4408.8</v>
      </c>
      <c r="F215" s="5">
        <v>44196</v>
      </c>
    </row>
    <row r="216" spans="1:6" x14ac:dyDescent="0.25">
      <c r="A216" s="2" t="str">
        <f>HYPERLINK("https://my.zakupki.prom.ua/remote/dispatcher/state_purchase_view/19763269", "UA-2020-10-01-008922-a")</f>
        <v>UA-2020-10-01-008922-a</v>
      </c>
      <c r="B216" s="1" t="s">
        <v>167</v>
      </c>
      <c r="C216" s="1" t="s">
        <v>384</v>
      </c>
      <c r="D216" s="1" t="s">
        <v>85</v>
      </c>
      <c r="E216" s="4">
        <v>229890.94</v>
      </c>
      <c r="F216" s="5">
        <v>44196</v>
      </c>
    </row>
    <row r="217" spans="1:6" x14ac:dyDescent="0.25">
      <c r="A217" s="2" t="str">
        <f>HYPERLINK("https://my.zakupki.prom.ua/remote/dispatcher/state_purchase_view/22519818", "UA-2020-12-22-014374-c")</f>
        <v>UA-2020-12-22-014374-c</v>
      </c>
      <c r="B217" s="1" t="s">
        <v>277</v>
      </c>
      <c r="C217" s="1" t="s">
        <v>371</v>
      </c>
      <c r="D217" s="1" t="s">
        <v>101</v>
      </c>
      <c r="E217" s="4">
        <v>2700</v>
      </c>
      <c r="F217" s="5">
        <v>44196</v>
      </c>
    </row>
    <row r="218" spans="1:6" x14ac:dyDescent="0.25">
      <c r="A218" s="2" t="str">
        <f>HYPERLINK("https://my.zakupki.prom.ua/remote/dispatcher/state_purchase_view/15257932", "UA-2020-02-12-002257-a")</f>
        <v>UA-2020-02-12-002257-a</v>
      </c>
      <c r="B218" s="1" t="s">
        <v>342</v>
      </c>
      <c r="C218" s="1" t="s">
        <v>193</v>
      </c>
      <c r="D218" s="1" t="s">
        <v>6</v>
      </c>
      <c r="E218" s="4">
        <v>101010</v>
      </c>
      <c r="F218" s="5">
        <v>44196</v>
      </c>
    </row>
    <row r="219" spans="1:6" hidden="1" x14ac:dyDescent="0.25">
      <c r="A219" s="2" t="str">
        <f>HYPERLINK("https://my.zakupki.prom.ua/remote/dispatcher/state_purchase_view/11868742", "UA-2019-06-07-002722-b")</f>
        <v>UA-2019-06-07-002722-b</v>
      </c>
      <c r="B219" s="1" t="s">
        <v>225</v>
      </c>
      <c r="C219" s="1" t="s">
        <v>357</v>
      </c>
      <c r="D219" s="1" t="s">
        <v>108</v>
      </c>
      <c r="E219" s="4">
        <v>1000944.07</v>
      </c>
      <c r="F219" s="5">
        <v>44196</v>
      </c>
    </row>
    <row r="220" spans="1:6" x14ac:dyDescent="0.25">
      <c r="A220" s="2" t="str">
        <f>HYPERLINK("https://my.zakupki.prom.ua/remote/dispatcher/state_purchase_view/16346149", "UA-2020-04-16-005363-b")</f>
        <v>UA-2020-04-16-005363-b</v>
      </c>
      <c r="B220" s="1" t="s">
        <v>306</v>
      </c>
      <c r="C220" s="1" t="s">
        <v>242</v>
      </c>
      <c r="D220" s="1" t="s">
        <v>85</v>
      </c>
      <c r="E220" s="4">
        <v>201039.05</v>
      </c>
      <c r="F220" s="5">
        <v>44196</v>
      </c>
    </row>
    <row r="221" spans="1:6" x14ac:dyDescent="0.25">
      <c r="A221" s="2" t="str">
        <f>HYPERLINK("https://my.zakupki.prom.ua/remote/dispatcher/state_purchase_view/17180482", "UA-2020-06-11-005577-b")</f>
        <v>UA-2020-06-11-005577-b</v>
      </c>
      <c r="B221" s="1" t="s">
        <v>190</v>
      </c>
      <c r="C221" s="1" t="s">
        <v>257</v>
      </c>
      <c r="D221" s="1" t="s">
        <v>50</v>
      </c>
      <c r="E221" s="4">
        <v>1620</v>
      </c>
      <c r="F221" s="5">
        <v>44196</v>
      </c>
    </row>
    <row r="222" spans="1:6" x14ac:dyDescent="0.25">
      <c r="A222" s="2" t="str">
        <f>HYPERLINK("https://my.zakupki.prom.ua/remote/dispatcher/state_purchase_view/18295291", "UA-2020-08-04-003909-a")</f>
        <v>UA-2020-08-04-003909-a</v>
      </c>
      <c r="B222" s="1" t="s">
        <v>119</v>
      </c>
      <c r="C222" s="1" t="s">
        <v>371</v>
      </c>
      <c r="D222" s="1" t="s">
        <v>91</v>
      </c>
      <c r="E222" s="4">
        <v>37898.83</v>
      </c>
      <c r="F222" s="5">
        <v>44196</v>
      </c>
    </row>
    <row r="223" spans="1:6" x14ac:dyDescent="0.25">
      <c r="A223" s="2" t="str">
        <f>HYPERLINK("https://my.zakupki.prom.ua/remote/dispatcher/state_purchase_view/17892930", "UA-2020-07-15-004411-c")</f>
        <v>UA-2020-07-15-004411-c</v>
      </c>
      <c r="B223" s="1" t="s">
        <v>334</v>
      </c>
      <c r="C223" s="1" t="s">
        <v>193</v>
      </c>
      <c r="D223" s="1" t="s">
        <v>84</v>
      </c>
      <c r="E223" s="4">
        <v>6885</v>
      </c>
      <c r="F223" s="5">
        <v>44196</v>
      </c>
    </row>
    <row r="224" spans="1:6" x14ac:dyDescent="0.25">
      <c r="A224" s="2" t="str">
        <f>HYPERLINK("https://my.zakupki.prom.ua/remote/dispatcher/state_purchase_view/19215849", "UA-2020-09-11-009330-b")</f>
        <v>UA-2020-09-11-009330-b</v>
      </c>
      <c r="B224" s="1" t="s">
        <v>276</v>
      </c>
      <c r="C224" s="1" t="s">
        <v>367</v>
      </c>
      <c r="D224" s="1" t="s">
        <v>67</v>
      </c>
      <c r="E224" s="4">
        <v>3240</v>
      </c>
      <c r="F224" s="5">
        <v>44196</v>
      </c>
    </row>
    <row r="225" spans="1:6" x14ac:dyDescent="0.25">
      <c r="A225" s="2" t="str">
        <f>HYPERLINK("https://my.zakupki.prom.ua/remote/dispatcher/state_purchase_view/21112834", "UA-2020-11-16-011958-c")</f>
        <v>UA-2020-11-16-011958-c</v>
      </c>
      <c r="B225" s="1" t="s">
        <v>378</v>
      </c>
      <c r="C225" s="1" t="s">
        <v>250</v>
      </c>
      <c r="D225" s="1" t="s">
        <v>23</v>
      </c>
      <c r="E225" s="4">
        <v>413091.6</v>
      </c>
      <c r="F225" s="5">
        <v>44196</v>
      </c>
    </row>
    <row r="226" spans="1:6" hidden="1" x14ac:dyDescent="0.25"/>
  </sheetData>
  <autoFilter ref="A1:F226">
    <filterColumn colId="0">
      <filters>
        <filter val="UA-2020-01-27-004458-a"/>
        <filter val="UA-2020-01-28-002481-b"/>
        <filter val="UA-2020-02-12-002257-a"/>
        <filter val="UA-2020-02-20-000228-b"/>
        <filter val="UA-2020-02-28-002771-a"/>
        <filter val="UA-2020-03-04-002985-a"/>
        <filter val="UA-2020-03-10-002110-b"/>
        <filter val="UA-2020-04-01-002220-b"/>
        <filter val="UA-2020-04-01-002516-b"/>
        <filter val="UA-2020-04-07-002230-b"/>
        <filter val="UA-2020-04-15-003691-b"/>
        <filter val="UA-2020-04-15-004208-b"/>
        <filter val="UA-2020-04-16-003759-b"/>
        <filter val="UA-2020-04-16-004717-b"/>
        <filter val="UA-2020-04-16-005363-b"/>
        <filter val="UA-2020-04-16-006710-b"/>
        <filter val="UA-2020-04-16-007512-b"/>
        <filter val="UA-2020-04-16-007769-b"/>
        <filter val="UA-2020-04-17-001877-b"/>
        <filter val="UA-2020-04-17-003864-b"/>
        <filter val="UA-2020-04-17-005839-b"/>
        <filter val="UA-2020-04-17-006596-b"/>
        <filter val="UA-2020-04-24-001807-b"/>
        <filter val="UA-2020-05-21-005159-c"/>
        <filter val="UA-2020-05-21-005308-c"/>
        <filter val="UA-2020-05-21-005449-c"/>
        <filter val="UA-2020-05-21-005665-c"/>
        <filter val="UA-2020-05-21-005797-c"/>
        <filter val="UA-2020-05-22-003626-c"/>
        <filter val="UA-2020-05-26-000864-b"/>
        <filter val="UA-2020-05-29-000475-b"/>
        <filter val="UA-2020-06-01-007720-b"/>
        <filter val="UA-2020-06-11-005577-b"/>
        <filter val="UA-2020-06-16-001605-c"/>
        <filter val="UA-2020-06-16-003209-c"/>
        <filter val="UA-2020-06-19-005702-c"/>
        <filter val="UA-2020-07-09-004928-c"/>
        <filter val="UA-2020-07-09-005992-c"/>
        <filter val="UA-2020-07-10-000307-c"/>
        <filter val="UA-2020-07-15-002367-c"/>
        <filter val="UA-2020-07-15-002875-c"/>
        <filter val="UA-2020-07-15-004026-c"/>
        <filter val="UA-2020-07-15-004411-c"/>
        <filter val="UA-2020-07-15-004496-c"/>
        <filter val="UA-2020-07-15-004655-c"/>
        <filter val="UA-2020-07-16-005761-c"/>
        <filter val="UA-2020-07-16-005931-c"/>
        <filter val="UA-2020-07-31-003433-c"/>
        <filter val="UA-2020-07-31-003600-c"/>
        <filter val="UA-2020-07-31-003814-c"/>
        <filter val="UA-2020-07-31-004051-c"/>
        <filter val="UA-2020-07-31-004513-c"/>
        <filter val="UA-2020-08-04-003909-a"/>
        <filter val="UA-2020-08-05-004181-a"/>
        <filter val="UA-2020-08-05-004460-a"/>
        <filter val="UA-2020-08-20-000853-a"/>
        <filter val="UA-2020-08-20-001407-a"/>
        <filter val="UA-2020-08-20-006185-a"/>
        <filter val="UA-2020-08-20-007387-a"/>
        <filter val="UA-2020-08-20-008284-a"/>
        <filter val="UA-2020-08-20-008739-a"/>
        <filter val="UA-2020-08-21-006083-a"/>
        <filter val="UA-2020-08-25-007850-a"/>
        <filter val="UA-2020-09-04-008287-b"/>
        <filter val="UA-2020-09-04-009358-b"/>
        <filter val="UA-2020-09-04-009746-b"/>
        <filter val="UA-2020-09-04-010169-b"/>
        <filter val="UA-2020-09-04-010585-b"/>
        <filter val="UA-2020-09-04-010838-b"/>
        <filter val="UA-2020-09-07-001197-b"/>
        <filter val="UA-2020-09-07-003322-b"/>
        <filter val="UA-2020-09-07-005687-b"/>
        <filter val="UA-2020-09-07-007224-b"/>
        <filter val="UA-2020-09-07-007731-b"/>
        <filter val="UA-2020-09-07-008484-b"/>
        <filter val="UA-2020-09-09-005748-b"/>
        <filter val="UA-2020-09-10-005906-b"/>
        <filter val="UA-2020-09-10-009395-b"/>
        <filter val="UA-2020-09-11-009330-b"/>
        <filter val="UA-2020-09-11-010248-b"/>
        <filter val="UA-2020-09-15-008996-a"/>
        <filter val="UA-2020-09-23-004616-b"/>
        <filter val="UA-2020-09-23-012511-b"/>
        <filter val="UA-2020-09-23-012908-b"/>
        <filter val="UA-2020-10-01-008922-a"/>
        <filter val="UA-2020-10-02-007549-a"/>
        <filter val="UA-2020-10-02-008014-a"/>
        <filter val="UA-2020-10-06-002549-a"/>
        <filter val="UA-2020-10-12-006571-b"/>
        <filter val="UA-2020-10-19-010488-c"/>
        <filter val="UA-2020-10-20-002366-a"/>
        <filter val="UA-2020-10-20-002955-a"/>
        <filter val="UA-2020-10-20-004350-a"/>
        <filter val="UA-2020-10-20-005425-c"/>
        <filter val="UA-2020-10-21-001025-a"/>
        <filter val="UA-2020-10-21-001606-a"/>
        <filter val="UA-2020-10-21-001801-a"/>
        <filter val="UA-2020-10-21-003757-a"/>
        <filter val="UA-2020-10-21-007662-a"/>
        <filter val="UA-2020-10-22-007429-a"/>
        <filter val="UA-2020-10-22-008588-a"/>
        <filter val="UA-2020-10-23-003957-a"/>
        <filter val="UA-2020-10-27-003922-a"/>
        <filter val="UA-2020-10-27-009329-a"/>
        <filter val="UA-2020-10-29-002356-c"/>
        <filter val="UA-2020-10-29-006176-c"/>
        <filter val="UA-2020-10-30-001323-c"/>
        <filter val="UA-2020-11-09-003153-c"/>
        <filter val="UA-2020-11-10-007063-c"/>
        <filter val="UA-2020-11-13-002346-c"/>
        <filter val="UA-2020-11-16-004893-c"/>
        <filter val="UA-2020-11-16-006383-c"/>
        <filter val="UA-2020-11-16-011958-c"/>
        <filter val="UA-2020-11-16-012208-c"/>
        <filter val="UA-2020-11-19-010294-c"/>
        <filter val="UA-2020-11-24-012887-c"/>
        <filter val="UA-2020-11-26-004496-b"/>
        <filter val="UA-2020-11-27-004034-b"/>
        <filter val="UA-2020-12-01-009788-b"/>
        <filter val="UA-2020-12-14-010091-c"/>
        <filter val="UA-2020-12-14-013505-c"/>
        <filter val="UA-2020-12-21-014283-c"/>
        <filter val="UA-2020-12-22-014374-c"/>
        <filter val="UA-2020-12-22-015574-c"/>
        <filter val="UA-2020-12-30-004109-a"/>
      </filters>
    </filterColumn>
  </autoFilter>
  <hyperlinks>
    <hyperlink ref="A2" r:id="rId1" display="https://my.zakupki.prom.ua/remote/dispatcher/state_purchase_view/480609"/>
    <hyperlink ref="A3" r:id="rId2" display="https://my.zakupki.prom.ua/remote/dispatcher/state_purchase_view/682068"/>
    <hyperlink ref="A4" r:id="rId3" display="https://my.zakupki.prom.ua/remote/dispatcher/state_purchase_view/1199198"/>
    <hyperlink ref="A5" r:id="rId4" display="https://my.zakupki.prom.ua/remote/dispatcher/state_purchase_view/2915816"/>
    <hyperlink ref="A6" r:id="rId5" display="https://my.zakupki.prom.ua/remote/dispatcher/state_purchase_view/7044774"/>
    <hyperlink ref="A7" r:id="rId6" display="https://my.zakupki.prom.ua/remote/dispatcher/state_purchase_view/2953090"/>
    <hyperlink ref="A8" r:id="rId7" display="https://my.zakupki.prom.ua/remote/dispatcher/state_purchase_view/12538648"/>
    <hyperlink ref="A9" r:id="rId8" display="https://my.zakupki.prom.ua/remote/dispatcher/state_purchase_view/7895506"/>
    <hyperlink ref="A10" r:id="rId9" display="https://my.zakupki.prom.ua/remote/dispatcher/state_purchase_view/7535361"/>
    <hyperlink ref="A11" r:id="rId10" display="https://my.zakupki.prom.ua/remote/dispatcher/state_purchase_view/7590216"/>
    <hyperlink ref="A12" r:id="rId11" display="https://my.zakupki.prom.ua/remote/dispatcher/state_purchase_view/8480462"/>
    <hyperlink ref="A13" r:id="rId12" display="https://my.zakupki.prom.ua/remote/dispatcher/state_purchase_view/8070932"/>
    <hyperlink ref="A14" r:id="rId13" display="https://my.zakupki.prom.ua/remote/dispatcher/state_purchase_view/17767883"/>
    <hyperlink ref="A15" r:id="rId14" display="https://my.zakupki.prom.ua/remote/dispatcher/state_purchase_view/16802053"/>
    <hyperlink ref="A16" r:id="rId15" display="https://my.zakupki.prom.ua/remote/dispatcher/state_purchase_view/16800767"/>
    <hyperlink ref="A17" r:id="rId16" display="https://my.zakupki.prom.ua/remote/dispatcher/state_purchase_view/15385048"/>
    <hyperlink ref="A18" r:id="rId17" display="https://my.zakupki.prom.ua/remote/dispatcher/state_purchase_view/18244359"/>
    <hyperlink ref="A19" r:id="rId18" display="https://my.zakupki.prom.ua/remote/dispatcher/state_purchase_view/19068783"/>
    <hyperlink ref="A20" r:id="rId19" display="https://my.zakupki.prom.ua/remote/dispatcher/state_purchase_view/18732267"/>
    <hyperlink ref="A21" r:id="rId20" display="https://my.zakupki.prom.ua/remote/dispatcher/state_purchase_view/19296797"/>
    <hyperlink ref="A22" r:id="rId21" display="https://my.zakupki.prom.ua/remote/dispatcher/state_purchase_view/16355322"/>
    <hyperlink ref="A23" r:id="rId22" display="https://my.zakupki.prom.ua/remote/dispatcher/state_purchase_view/17885182"/>
    <hyperlink ref="A24" r:id="rId23" display="https://my.zakupki.prom.ua/remote/dispatcher/state_purchase_view/18328160"/>
    <hyperlink ref="A25" r:id="rId24" display="https://my.zakupki.prom.ua/remote/dispatcher/state_purchase_view/8073915"/>
    <hyperlink ref="A26" r:id="rId25" display="https://my.zakupki.prom.ua/remote/dispatcher/state_purchase_view/16383909"/>
    <hyperlink ref="A27" r:id="rId26" display="https://my.zakupki.prom.ua/remote/dispatcher/state_purchase_view/6951768"/>
    <hyperlink ref="A28" r:id="rId27" display="https://my.zakupki.prom.ua/remote/dispatcher/state_purchase_view/5844502"/>
    <hyperlink ref="A29" r:id="rId28" display="https://my.zakupki.prom.ua/remote/dispatcher/state_purchase_view/11522701"/>
    <hyperlink ref="A30" r:id="rId29" display="https://my.zakupki.prom.ua/remote/dispatcher/state_purchase_view/16146997"/>
    <hyperlink ref="A31" r:id="rId30" display="https://my.zakupki.prom.ua/remote/dispatcher/state_purchase_view/7528419"/>
    <hyperlink ref="A32" r:id="rId31" display="https://my.zakupki.prom.ua/remote/dispatcher/state_purchase_view/7339016"/>
    <hyperlink ref="A33" r:id="rId32" display="https://my.zakupki.prom.ua/remote/dispatcher/state_purchase_view/7925769"/>
    <hyperlink ref="A34" r:id="rId33" display="https://my.zakupki.prom.ua/remote/dispatcher/state_purchase_view/8030435"/>
    <hyperlink ref="A35" r:id="rId34" display="https://my.zakupki.prom.ua/remote/dispatcher/state_purchase_view/5882294"/>
    <hyperlink ref="A36" r:id="rId35" display="https://my.zakupki.prom.ua/remote/dispatcher/state_purchase_view/7894034"/>
    <hyperlink ref="A37" r:id="rId36" display="https://my.zakupki.prom.ua/remote/dispatcher/state_purchase_view/11323123"/>
    <hyperlink ref="A38" r:id="rId37" display="https://my.zakupki.prom.ua/remote/dispatcher/state_purchase_view/11069148"/>
    <hyperlink ref="A39" r:id="rId38" display="https://my.zakupki.prom.ua/remote/dispatcher/state_purchase_view/9536775"/>
    <hyperlink ref="A75" r:id="rId39" display="https://my.zakupki.prom.ua/remote/dispatcher/state_purchase_view/13553072"/>
    <hyperlink ref="A76" r:id="rId40" display="https://my.zakupki.prom.ua/remote/dispatcher/state_purchase_view/16296175"/>
    <hyperlink ref="A77" r:id="rId41" display="https://my.zakupki.prom.ua/remote/dispatcher/state_purchase_view/20264834"/>
    <hyperlink ref="A78" r:id="rId42" display="https://my.zakupki.prom.ua/remote/dispatcher/state_purchase_view/21042317"/>
    <hyperlink ref="A79" r:id="rId43" display="https://my.zakupki.prom.ua/remote/dispatcher/state_purchase_view/17929897"/>
    <hyperlink ref="A80" r:id="rId44" display="https://my.zakupki.prom.ua/remote/dispatcher/state_purchase_view/5904405"/>
    <hyperlink ref="A81" r:id="rId45" display="https://my.zakupki.prom.ua/remote/dispatcher/state_purchase_view/19849570"/>
    <hyperlink ref="A82" r:id="rId46" display="https://my.zakupki.prom.ua/remote/dispatcher/state_purchase_view/19030649"/>
    <hyperlink ref="A83" r:id="rId47" display="https://my.zakupki.prom.ua/remote/dispatcher/state_purchase_view/18242338"/>
    <hyperlink ref="A84" r:id="rId48" display="https://my.zakupki.prom.ua/remote/dispatcher/state_purchase_view/12255303"/>
    <hyperlink ref="A85" r:id="rId49" display="https://my.zakupki.prom.ua/remote/dispatcher/state_purchase_view/20581139"/>
    <hyperlink ref="A86" r:id="rId50" display="https://my.zakupki.prom.ua/remote/dispatcher/state_purchase_view/16968691"/>
    <hyperlink ref="A87" r:id="rId51" display="https://my.zakupki.prom.ua/remote/dispatcher/state_purchase_view/7925728"/>
    <hyperlink ref="A88" r:id="rId52" display="https://my.zakupki.prom.ua/remote/dispatcher/state_purchase_view/4014927"/>
    <hyperlink ref="A89" r:id="rId53" display="https://my.zakupki.prom.ua/remote/dispatcher/state_purchase_view/9002025"/>
    <hyperlink ref="A90" r:id="rId54" display="https://my.zakupki.prom.ua/remote/dispatcher/state_purchase_view/13328463"/>
    <hyperlink ref="A91" r:id="rId55" display="https://my.zakupki.prom.ua/remote/dispatcher/state_purchase_view/13549811"/>
    <hyperlink ref="A92" r:id="rId56" display="https://my.zakupki.prom.ua/remote/dispatcher/state_purchase_view/9006926"/>
    <hyperlink ref="A93" r:id="rId57" display="https://my.zakupki.prom.ua/remote/dispatcher/state_purchase_view/847242"/>
    <hyperlink ref="A94" r:id="rId58" display="https://my.zakupki.prom.ua/remote/dispatcher/state_purchase_view/13445105"/>
    <hyperlink ref="A95" r:id="rId59" display="https://my.zakupki.prom.ua/remote/dispatcher/state_purchase_view/8129333"/>
    <hyperlink ref="A96" r:id="rId60" display="https://my.zakupki.prom.ua/remote/dispatcher/state_purchase_view/12112755"/>
    <hyperlink ref="A97" r:id="rId61" display="https://my.zakupki.prom.ua/remote/dispatcher/state_purchase_view/13514623"/>
    <hyperlink ref="A98" r:id="rId62" display="https://my.zakupki.prom.ua/remote/dispatcher/state_purchase_view/19131980"/>
    <hyperlink ref="A99" r:id="rId63" display="https://my.zakupki.prom.ua/remote/dispatcher/state_purchase_view/19520433"/>
    <hyperlink ref="A100" r:id="rId64" display="https://my.zakupki.prom.ua/remote/dispatcher/state_purchase_view/17783996"/>
    <hyperlink ref="A101" r:id="rId65" display="https://my.zakupki.prom.ua/remote/dispatcher/state_purchase_view/19542407"/>
    <hyperlink ref="A102" r:id="rId66" display="https://my.zakupki.prom.ua/remote/dispatcher/state_purchase_view/18241145"/>
    <hyperlink ref="A103" r:id="rId67" display="https://my.zakupki.prom.ua/remote/dispatcher/state_purchase_view/21517598"/>
    <hyperlink ref="A104" r:id="rId68" display="https://my.zakupki.prom.ua/remote/dispatcher/state_purchase_view/21471641"/>
    <hyperlink ref="A105" r:id="rId69" display="https://my.zakupki.prom.ua/remote/dispatcher/state_purchase_view/6800503"/>
    <hyperlink ref="A106" r:id="rId70" display="https://my.zakupki.prom.ua/remote/dispatcher/state_purchase_view/7890145"/>
    <hyperlink ref="A107" r:id="rId71" display="https://my.zakupki.prom.ua/remote/dispatcher/state_purchase_view/7925750"/>
    <hyperlink ref="A108" r:id="rId72" display="https://my.zakupki.prom.ua/remote/dispatcher/state_purchase_view/13658118"/>
    <hyperlink ref="A109" r:id="rId73" display="https://my.zakupki.prom.ua/remote/dispatcher/state_purchase_view/13554524"/>
    <hyperlink ref="A110" r:id="rId74" display="https://my.zakupki.prom.ua/remote/dispatcher/state_purchase_view/5651596"/>
    <hyperlink ref="A111" r:id="rId75" display="https://my.zakupki.prom.ua/remote/dispatcher/state_purchase_view/11868585"/>
    <hyperlink ref="A112" r:id="rId76" display="https://my.zakupki.prom.ua/remote/dispatcher/state_purchase_view/19543473"/>
    <hyperlink ref="A113" r:id="rId77" display="https://my.zakupki.prom.ua/remote/dispatcher/state_purchase_view/18243036"/>
    <hyperlink ref="A114" r:id="rId78" display="https://my.zakupki.prom.ua/remote/dispatcher/state_purchase_view/19028382"/>
    <hyperlink ref="A115" r:id="rId79" display="https://my.zakupki.prom.ua/remote/dispatcher/state_purchase_view/20304861"/>
    <hyperlink ref="A116" r:id="rId80" display="https://my.zakupki.prom.ua/remote/dispatcher/state_purchase_view/20297668"/>
    <hyperlink ref="A117" r:id="rId81" display="https://my.zakupki.prom.ua/remote/dispatcher/state_purchase_view/20614395"/>
    <hyperlink ref="A118" r:id="rId82" display="https://my.zakupki.prom.ua/remote/dispatcher/state_purchase_view/16356354"/>
    <hyperlink ref="A119" r:id="rId83" display="https://my.zakupki.prom.ua/remote/dispatcher/state_purchase_view/22523282"/>
    <hyperlink ref="A120" r:id="rId84" display="https://my.zakupki.prom.ua/remote/dispatcher/state_purchase_view/20521852"/>
    <hyperlink ref="A121" r:id="rId85" display="https://my.zakupki.prom.ua/remote/dispatcher/state_purchase_view/7114606"/>
    <hyperlink ref="A122" r:id="rId86" display="https://my.zakupki.prom.ua/remote/dispatcher/state_purchase_view/20271989"/>
    <hyperlink ref="A123" r:id="rId87" display="https://my.zakupki.prom.ua/remote/dispatcher/state_purchase_view/3754331"/>
    <hyperlink ref="A124" r:id="rId88" display="https://my.zakupki.prom.ua/remote/dispatcher/state_purchase_view/7032626"/>
    <hyperlink ref="A125" r:id="rId89" display="https://my.zakupki.prom.ua/remote/dispatcher/state_purchase_view/7032343"/>
    <hyperlink ref="A126" r:id="rId90" display="https://my.zakupki.prom.ua/remote/dispatcher/state_purchase_view/4195455"/>
    <hyperlink ref="A127" r:id="rId91" display="https://my.zakupki.prom.ua/remote/dispatcher/state_purchase_view/4707012"/>
    <hyperlink ref="A128" r:id="rId92" display="https://my.zakupki.prom.ua/remote/dispatcher/state_purchase_view/19788116"/>
    <hyperlink ref="A129" r:id="rId93" display="https://my.zakupki.prom.ua/remote/dispatcher/state_purchase_view/13162710"/>
    <hyperlink ref="A130" r:id="rId94" display="https://my.zakupki.prom.ua/remote/dispatcher/state_purchase_view/16343380"/>
    <hyperlink ref="A131" r:id="rId95" display="https://my.zakupki.prom.ua/remote/dispatcher/state_purchase_view/12874622"/>
    <hyperlink ref="A132" r:id="rId96" display="https://my.zakupki.prom.ua/remote/dispatcher/state_purchase_view/10854227"/>
    <hyperlink ref="A133" r:id="rId97" display="https://my.zakupki.prom.ua/remote/dispatcher/state_purchase_view/17378034"/>
    <hyperlink ref="A134" r:id="rId98" display="https://my.zakupki.prom.ua/remote/dispatcher/state_purchase_view/13165149"/>
    <hyperlink ref="A135" r:id="rId99" display="https://my.zakupki.prom.ua/remote/dispatcher/state_purchase_view/18327252"/>
    <hyperlink ref="A136" r:id="rId100" display="https://my.zakupki.prom.ua/remote/dispatcher/state_purchase_view/16799772"/>
    <hyperlink ref="A137" r:id="rId101" display="https://my.zakupki.prom.ua/remote/dispatcher/state_purchase_view/16818265"/>
    <hyperlink ref="A138" r:id="rId102" display="https://my.zakupki.prom.ua/remote/dispatcher/state_purchase_view/19023984"/>
    <hyperlink ref="A139" r:id="rId103" display="https://my.zakupki.prom.ua/remote/dispatcher/state_purchase_view/21092635"/>
    <hyperlink ref="A140" r:id="rId104" display="https://my.zakupki.prom.ua/remote/dispatcher/state_purchase_view/20412144"/>
    <hyperlink ref="A141" r:id="rId105" display="https://my.zakupki.prom.ua/remote/dispatcher/state_purchase_view/23502672"/>
    <hyperlink ref="A142" r:id="rId106" display="https://my.zakupki.prom.ua/remote/dispatcher/state_purchase_view/23633914"/>
    <hyperlink ref="A143" r:id="rId107" display="https://my.zakupki.prom.ua/remote/dispatcher/state_purchase_view/7925785"/>
    <hyperlink ref="A144" r:id="rId108" display="https://my.zakupki.prom.ua/remote/dispatcher/state_purchase_view/5361046"/>
    <hyperlink ref="A145" r:id="rId109" display="https://my.zakupki.prom.ua/remote/dispatcher/state_purchase_view/4965055"/>
    <hyperlink ref="A146" r:id="rId110" display="https://my.zakupki.prom.ua/remote/dispatcher/state_purchase_view/13548978"/>
    <hyperlink ref="A147" r:id="rId111" display="https://my.zakupki.prom.ua/remote/dispatcher/state_purchase_view/13552036"/>
    <hyperlink ref="A148" r:id="rId112" display="https://my.zakupki.prom.ua/remote/dispatcher/state_purchase_view/13612286"/>
    <hyperlink ref="A149" r:id="rId113" display="https://my.zakupki.prom.ua/remote/dispatcher/state_purchase_view/7125538"/>
    <hyperlink ref="A150" r:id="rId114" display="https://my.zakupki.prom.ua/remote/dispatcher/state_purchase_view/6972991"/>
    <hyperlink ref="A151" r:id="rId115" display="https://my.zakupki.prom.ua/remote/dispatcher/state_purchase_view/701260"/>
    <hyperlink ref="A152" r:id="rId116" display="https://my.zakupki.prom.ua/remote/dispatcher/state_purchase_view/20265765"/>
    <hyperlink ref="A153" r:id="rId117" display="https://my.zakupki.prom.ua/remote/dispatcher/state_purchase_view/20318209"/>
    <hyperlink ref="A154" r:id="rId118" display="https://my.zakupki.prom.ua/remote/dispatcher/state_purchase_view/17887094"/>
    <hyperlink ref="A155" r:id="rId119" display="https://my.zakupki.prom.ua/remote/dispatcher/state_purchase_view/18678994"/>
    <hyperlink ref="A156" r:id="rId120" display="https://my.zakupki.prom.ua/remote/dispatcher/state_purchase_view/20231271"/>
    <hyperlink ref="A157" r:id="rId121" display="https://my.zakupki.prom.ua/remote/dispatcher/state_purchase_view/3964869"/>
    <hyperlink ref="A158" r:id="rId122" display="https://my.zakupki.prom.ua/remote/dispatcher/state_purchase_view/4964229"/>
    <hyperlink ref="A159" r:id="rId123" display="https://my.zakupki.prom.ua/remote/dispatcher/state_purchase_view/1210546"/>
    <hyperlink ref="A160" r:id="rId124" display="https://my.zakupki.prom.ua/remote/dispatcher/state_purchase_view/4458029"/>
    <hyperlink ref="A161" r:id="rId125" display="https://my.zakupki.prom.ua/remote/dispatcher/state_purchase_view/6942291"/>
    <hyperlink ref="A162" r:id="rId126" display="https://my.zakupki.prom.ua/remote/dispatcher/state_purchase_view/16930324"/>
    <hyperlink ref="A163" r:id="rId127" display="https://my.zakupki.prom.ua/remote/dispatcher/state_purchase_view/15608221"/>
    <hyperlink ref="A164" r:id="rId128" display="https://my.zakupki.prom.ua/remote/dispatcher/state_purchase_view/3882041"/>
    <hyperlink ref="A165" r:id="rId129" display="https://my.zakupki.prom.ua/remote/dispatcher/state_purchase_view/6133420"/>
    <hyperlink ref="A166" r:id="rId130" display="https://my.zakupki.prom.ua/remote/dispatcher/state_purchase_view/17930556"/>
    <hyperlink ref="A167" r:id="rId131" display="https://my.zakupki.prom.ua/remote/dispatcher/state_purchase_view/21113631"/>
    <hyperlink ref="A168" r:id="rId132" display="https://my.zakupki.prom.ua/remote/dispatcher/state_purchase_view/16339131"/>
    <hyperlink ref="A169" r:id="rId133" display="https://my.zakupki.prom.ua/remote/dispatcher/state_purchase_view/7925799"/>
    <hyperlink ref="A170" r:id="rId134" display="https://my.zakupki.prom.ua/remote/dispatcher/state_purchase_view/6855357"/>
    <hyperlink ref="A171" r:id="rId135" display="https://my.zakupki.prom.ua/remote/dispatcher/state_purchase_view/4968539"/>
    <hyperlink ref="A172" r:id="rId136" display="https://my.zakupki.prom.ua/remote/dispatcher/state_purchase_view/7323059"/>
    <hyperlink ref="A173" r:id="rId137" display="https://my.zakupki.prom.ua/remote/dispatcher/state_purchase_view/468724"/>
    <hyperlink ref="A174" r:id="rId138" display="https://my.zakupki.prom.ua/remote/dispatcher/state_purchase_view/22131504"/>
    <hyperlink ref="A175" r:id="rId139" display="https://my.zakupki.prom.ua/remote/dispatcher/state_purchase_view/16801512"/>
    <hyperlink ref="A176" r:id="rId140" display="https://my.zakupki.prom.ua/remote/dispatcher/state_purchase_view/16800300"/>
    <hyperlink ref="A177" r:id="rId141" display="https://my.zakupki.prom.ua/remote/dispatcher/state_purchase_view/16065760"/>
    <hyperlink ref="A178" r:id="rId142" display="https://my.zakupki.prom.ua/remote/dispatcher/state_purchase_view/16396246"/>
    <hyperlink ref="A179" r:id="rId143" display="https://my.zakupki.prom.ua/remote/dispatcher/state_purchase_view/19066078"/>
    <hyperlink ref="A180" r:id="rId144" display="https://my.zakupki.prom.ua/remote/dispatcher/state_purchase_view/20297241"/>
    <hyperlink ref="A181" r:id="rId145" display="https://my.zakupki.prom.ua/remote/dispatcher/state_purchase_view/21394161"/>
    <hyperlink ref="A182" r:id="rId146" display="https://my.zakupki.prom.ua/remote/dispatcher/state_purchase_view/17893963"/>
    <hyperlink ref="A183" r:id="rId147" display="https://my.zakupki.prom.ua/remote/dispatcher/state_purchase_view/17891710"/>
    <hyperlink ref="A184" r:id="rId148" display="https://my.zakupki.prom.ua/remote/dispatcher/state_purchase_view/20502859"/>
    <hyperlink ref="A185" r:id="rId149" display="https://my.zakupki.prom.ua/remote/dispatcher/state_purchase_view/15537334"/>
    <hyperlink ref="A186" r:id="rId150" display="https://my.zakupki.prom.ua/remote/dispatcher/state_purchase_view/7262710"/>
    <hyperlink ref="A187" r:id="rId151" display="https://my.zakupki.prom.ua/remote/dispatcher/state_purchase_view/971706"/>
    <hyperlink ref="A188" r:id="rId152" display="https://my.zakupki.prom.ua/remote/dispatcher/state_purchase_view/972499"/>
    <hyperlink ref="A189" r:id="rId153" display="https://my.zakupki.prom.ua/remote/dispatcher/state_purchase_view/16297780"/>
    <hyperlink ref="A190" r:id="rId154" display="https://my.zakupki.prom.ua/remote/dispatcher/state_purchase_view/16375624"/>
    <hyperlink ref="A191" r:id="rId155" display="https://my.zakupki.prom.ua/remote/dispatcher/state_purchase_view/8884381"/>
    <hyperlink ref="A192" r:id="rId156" display="https://my.zakupki.prom.ua/remote/dispatcher/state_purchase_view/650698"/>
    <hyperlink ref="A193" r:id="rId157" display="https://my.zakupki.prom.ua/remote/dispatcher/state_purchase_view/7739257"/>
    <hyperlink ref="A194" r:id="rId158" display="https://my.zakupki.prom.ua/remote/dispatcher/state_purchase_view/5879135"/>
    <hyperlink ref="A195" r:id="rId159" display="https://my.zakupki.prom.ua/remote/dispatcher/state_purchase_view/12496426"/>
    <hyperlink ref="A196" r:id="rId160" display="https://my.zakupki.prom.ua/remote/dispatcher/state_purchase_view/13097377"/>
    <hyperlink ref="A197" r:id="rId161" display="https://my.zakupki.prom.ua/remote/dispatcher/state_purchase_view/16351644"/>
    <hyperlink ref="A198" r:id="rId162" display="https://my.zakupki.prom.ua/remote/dispatcher/state_purchase_view/16393140"/>
    <hyperlink ref="A199" r:id="rId163" display="https://my.zakupki.prom.ua/remote/dispatcher/state_purchase_view/19027048"/>
    <hyperlink ref="A200" r:id="rId164" display="https://my.zakupki.prom.ua/remote/dispatcher/state_purchase_view/22465532"/>
    <hyperlink ref="A201" r:id="rId165" display="https://my.zakupki.prom.ua/remote/dispatcher/state_purchase_view/23446313"/>
    <hyperlink ref="A202" r:id="rId166" display="https://my.zakupki.prom.ua/remote/dispatcher/state_purchase_view/22948329"/>
    <hyperlink ref="A203" r:id="rId167" display="https://my.zakupki.prom.ua/remote/dispatcher/state_purchase_view/13845081"/>
    <hyperlink ref="A204" r:id="rId168" display="https://my.zakupki.prom.ua/remote/dispatcher/state_purchase_view/6607581"/>
    <hyperlink ref="A205" r:id="rId169" display="https://my.zakupki.prom.ua/remote/dispatcher/state_purchase_view/6092658"/>
    <hyperlink ref="A206" r:id="rId170" display="https://my.zakupki.prom.ua/remote/dispatcher/state_purchase_view/4968220"/>
    <hyperlink ref="A207" r:id="rId171" display="https://my.zakupki.prom.ua/remote/dispatcher/state_purchase_view/7337524"/>
    <hyperlink ref="A208" r:id="rId172" display="https://my.zakupki.prom.ua/remote/dispatcher/state_purchase_view/3449523"/>
    <hyperlink ref="A209" r:id="rId173" display="https://my.zakupki.prom.ua/remote/dispatcher/state_purchase_view/8377426"/>
    <hyperlink ref="A210" r:id="rId174" display="https://my.zakupki.prom.ua/remote/dispatcher/state_purchase_view/9384875"/>
    <hyperlink ref="A211" r:id="rId175" display="https://my.zakupki.prom.ua/remote/dispatcher/state_purchase_view/8585771"/>
    <hyperlink ref="A212" r:id="rId176" display="https://my.zakupki.prom.ua/remote/dispatcher/state_purchase_view/7453301"/>
    <hyperlink ref="A213" r:id="rId177" display="https://my.zakupki.prom.ua/remote/dispatcher/state_purchase_view/11868148"/>
    <hyperlink ref="A214" r:id="rId178" display="https://my.zakupki.prom.ua/remote/dispatcher/state_purchase_view/20295125"/>
    <hyperlink ref="A215" r:id="rId179" display="https://my.zakupki.prom.ua/remote/dispatcher/state_purchase_view/18773158"/>
    <hyperlink ref="A216" r:id="rId180" display="https://my.zakupki.prom.ua/remote/dispatcher/state_purchase_view/19763269"/>
    <hyperlink ref="A217" r:id="rId181" display="https://my.zakupki.prom.ua/remote/dispatcher/state_purchase_view/22519818"/>
    <hyperlink ref="A218" r:id="rId182" display="https://my.zakupki.prom.ua/remote/dispatcher/state_purchase_view/15257932"/>
    <hyperlink ref="A219" r:id="rId183" display="https://my.zakupki.prom.ua/remote/dispatcher/state_purchase_view/11868742"/>
    <hyperlink ref="A220" r:id="rId184" display="https://my.zakupki.prom.ua/remote/dispatcher/state_purchase_view/16346149"/>
    <hyperlink ref="A221" r:id="rId185" display="https://my.zakupki.prom.ua/remote/dispatcher/state_purchase_view/17180482"/>
    <hyperlink ref="A222" r:id="rId186" display="https://my.zakupki.prom.ua/remote/dispatcher/state_purchase_view/18295291"/>
    <hyperlink ref="A223" r:id="rId187" display="https://my.zakupki.prom.ua/remote/dispatcher/state_purchase_view/17892930"/>
    <hyperlink ref="A224" r:id="rId188" display="https://my.zakupki.prom.ua/remote/dispatcher/state_purchase_view/19215849"/>
    <hyperlink ref="A225" r:id="rId189" display="https://my.zakupki.prom.ua/remote/dispatcher/state_purchase_view/21112834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Пользователь Windows</cp:lastModifiedBy>
  <dcterms:created xsi:type="dcterms:W3CDTF">2021-03-31T08:55:04Z</dcterms:created>
  <dcterms:modified xsi:type="dcterms:W3CDTF">2021-03-31T06:33:38Z</dcterms:modified>
</cp:coreProperties>
</file>