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ocuments\Відкриті дані\Оригінали\2023\фінансовий план\"/>
    </mc:Choice>
  </mc:AlternateContent>
  <bookViews>
    <workbookView xWindow="0" yWindow="0" windowWidth="12195" windowHeight="9270"/>
  </bookViews>
  <sheets>
    <sheet name="Лист1" sheetId="1" r:id="rId1"/>
  </sheets>
  <definedNames>
    <definedName name="_xlnm.Print_Area" localSheetId="0">Лист1!$A$1:$F$197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5" i="1" l="1"/>
  <c r="E33" i="1" l="1"/>
  <c r="F46" i="1"/>
  <c r="D64" i="1" l="1"/>
  <c r="D114" i="1"/>
  <c r="D78" i="1"/>
  <c r="D45" i="1" l="1"/>
  <c r="D33" i="1"/>
  <c r="D56" i="1"/>
  <c r="D52" i="1"/>
  <c r="D51" i="1"/>
  <c r="D178" i="1" l="1"/>
  <c r="D177" i="1"/>
  <c r="D176" i="1"/>
  <c r="D175" i="1"/>
  <c r="D174" i="1"/>
  <c r="D173" i="1"/>
  <c r="C178" i="1"/>
  <c r="C177" i="1"/>
  <c r="C176" i="1"/>
  <c r="C175" i="1"/>
  <c r="C174" i="1"/>
  <c r="C173" i="1"/>
  <c r="C152" i="1" l="1"/>
  <c r="C46" i="1" l="1"/>
  <c r="C129" i="1"/>
  <c r="C50" i="1" l="1"/>
  <c r="C48" i="1" s="1"/>
  <c r="C38" i="1"/>
  <c r="C32" i="1"/>
  <c r="D158" i="1" l="1"/>
  <c r="F114" i="1" l="1"/>
  <c r="F111" i="1"/>
  <c r="D110" i="1" l="1"/>
  <c r="D62" i="1" l="1"/>
  <c r="D38" i="1"/>
  <c r="D70" i="1" l="1"/>
  <c r="D69" i="1" s="1"/>
  <c r="D50" i="1"/>
  <c r="D32" i="1" l="1"/>
  <c r="D46" i="1" s="1"/>
  <c r="F116" i="1" l="1"/>
  <c r="E116" i="1"/>
  <c r="E82" i="1" l="1"/>
  <c r="F82" i="1"/>
  <c r="C140" i="1" l="1"/>
  <c r="D140" i="1" l="1"/>
  <c r="D109" i="1" l="1"/>
  <c r="D165" i="1" l="1"/>
  <c r="D172" i="1" s="1"/>
  <c r="C172" i="1"/>
  <c r="C158" i="1"/>
  <c r="D152" i="1" l="1"/>
  <c r="D48" i="1" l="1"/>
  <c r="D129" i="1" s="1"/>
  <c r="C70" i="1" l="1"/>
  <c r="F143" i="1" l="1"/>
  <c r="F39" i="1" l="1"/>
  <c r="F41" i="1"/>
  <c r="F45" i="1"/>
  <c r="F174" i="1" l="1"/>
  <c r="C148" i="1"/>
  <c r="F145" i="1" l="1"/>
  <c r="C64" i="1" l="1"/>
  <c r="D77" i="1"/>
  <c r="D79" i="1"/>
  <c r="D80" i="1"/>
  <c r="D81" i="1"/>
  <c r="C84" i="1"/>
  <c r="D85" i="1"/>
  <c r="D88" i="1"/>
  <c r="D89" i="1"/>
  <c r="D90" i="1"/>
  <c r="C110" i="1"/>
  <c r="D113" i="1"/>
  <c r="C109" i="1" l="1"/>
  <c r="F109" i="1" s="1"/>
  <c r="F110" i="1"/>
  <c r="C69" i="1"/>
  <c r="F74" i="1" l="1"/>
  <c r="F76" i="1"/>
  <c r="F78" i="1"/>
  <c r="F62" i="1"/>
  <c r="F51" i="1"/>
  <c r="F52" i="1"/>
  <c r="F53" i="1"/>
  <c r="F54" i="1"/>
  <c r="F56" i="1"/>
  <c r="F57" i="1"/>
  <c r="F59" i="1"/>
  <c r="E155" i="1" l="1"/>
  <c r="E34" i="1"/>
  <c r="E35" i="1"/>
  <c r="E36" i="1"/>
  <c r="E37" i="1"/>
  <c r="F166" i="1"/>
  <c r="F167" i="1"/>
  <c r="F168" i="1"/>
  <c r="F169" i="1"/>
  <c r="F170" i="1"/>
  <c r="F171" i="1"/>
  <c r="F146" i="1"/>
  <c r="F136" i="1"/>
  <c r="F137" i="1"/>
  <c r="F138" i="1"/>
  <c r="F139" i="1"/>
  <c r="F135" i="1"/>
  <c r="F33" i="1"/>
  <c r="F31" i="1"/>
  <c r="E167" i="1"/>
  <c r="E168" i="1"/>
  <c r="E169" i="1"/>
  <c r="E170" i="1"/>
  <c r="E171" i="1"/>
  <c r="E166" i="1"/>
  <c r="E151" i="1"/>
  <c r="E153" i="1"/>
  <c r="E154" i="1"/>
  <c r="E156" i="1"/>
  <c r="E150" i="1"/>
  <c r="E144" i="1"/>
  <c r="E145" i="1"/>
  <c r="E146" i="1"/>
  <c r="E147" i="1"/>
  <c r="E143" i="1"/>
  <c r="E136" i="1"/>
  <c r="E137" i="1"/>
  <c r="E138" i="1"/>
  <c r="E139" i="1"/>
  <c r="E135" i="1"/>
  <c r="E132" i="1"/>
  <c r="E112" i="1"/>
  <c r="E113" i="1"/>
  <c r="E114" i="1"/>
  <c r="E111" i="1"/>
  <c r="E63" i="1"/>
  <c r="E65" i="1"/>
  <c r="E66" i="1"/>
  <c r="E67" i="1"/>
  <c r="E68" i="1"/>
  <c r="E71" i="1"/>
  <c r="E72" i="1"/>
  <c r="E73" i="1"/>
  <c r="E74" i="1"/>
  <c r="E75" i="1"/>
  <c r="E76" i="1"/>
  <c r="E77" i="1"/>
  <c r="E78" i="1"/>
  <c r="E62" i="1"/>
  <c r="E59" i="1"/>
  <c r="E54" i="1"/>
  <c r="E55" i="1"/>
  <c r="E56" i="1"/>
  <c r="E57" i="1"/>
  <c r="E58" i="1"/>
  <c r="E52" i="1"/>
  <c r="E53" i="1"/>
  <c r="E51" i="1"/>
  <c r="E45" i="1"/>
  <c r="E31" i="1"/>
  <c r="E60" i="1"/>
  <c r="E80" i="1"/>
  <c r="E86" i="1"/>
  <c r="E87" i="1"/>
  <c r="E115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52" i="1" l="1"/>
  <c r="C131" i="1" l="1"/>
  <c r="F50" i="1"/>
  <c r="F70" i="1" l="1"/>
  <c r="E131" i="1"/>
  <c r="E70" i="1"/>
  <c r="E50" i="1"/>
  <c r="E32" i="1" l="1"/>
  <c r="F32" i="1"/>
  <c r="F176" i="1" l="1"/>
  <c r="E176" i="1"/>
  <c r="F173" i="1"/>
  <c r="E173" i="1"/>
  <c r="F177" i="1"/>
  <c r="E177" i="1"/>
  <c r="E174" i="1"/>
  <c r="F178" i="1"/>
  <c r="E178" i="1"/>
  <c r="F175" i="1"/>
  <c r="E175" i="1"/>
  <c r="D148" i="1"/>
  <c r="F140" i="1" l="1"/>
  <c r="E140" i="1"/>
  <c r="F165" i="1"/>
  <c r="E165" i="1"/>
  <c r="E148" i="1"/>
  <c r="F148" i="1"/>
  <c r="F158" i="1"/>
  <c r="E158" i="1"/>
  <c r="F172" i="1" l="1"/>
  <c r="E172" i="1"/>
  <c r="E64" i="1"/>
  <c r="E84" i="1"/>
  <c r="E110" i="1"/>
  <c r="F69" i="1" l="1"/>
  <c r="E48" i="1"/>
  <c r="F48" i="1"/>
  <c r="E109" i="1"/>
  <c r="E69" i="1"/>
  <c r="F129" i="1" l="1"/>
  <c r="E129" i="1"/>
  <c r="F38" i="1"/>
  <c r="E38" i="1"/>
  <c r="E46" i="1" l="1"/>
</calcChain>
</file>

<file path=xl/sharedStrings.xml><?xml version="1.0" encoding="utf-8"?>
<sst xmlns="http://schemas.openxmlformats.org/spreadsheetml/2006/main" count="204" uniqueCount="127">
  <si>
    <t>Показники</t>
  </si>
  <si>
    <t>Код рядка</t>
  </si>
  <si>
    <t>План</t>
  </si>
  <si>
    <t>Факт</t>
  </si>
  <si>
    <t>Відхилення (+,-)</t>
  </si>
  <si>
    <t>Відхилення (%)</t>
  </si>
  <si>
    <t>I. Надходження (доходи)</t>
  </si>
  <si>
    <t>Надходження (доходи) відповідно до укладених договорів                        з Національною службою здоров'я України</t>
  </si>
  <si>
    <t>Надходження (доходи) за рахунок коштів бюджету міста, в тому числі:</t>
  </si>
  <si>
    <t>споживання</t>
  </si>
  <si>
    <t>розвиток</t>
  </si>
  <si>
    <t>Інші надходження (доходи), в тому числі:</t>
  </si>
  <si>
    <t>плата за послуги, що надаються згідно з основною діяльністю</t>
  </si>
  <si>
    <t>надходження від додаткової господарської діяльності</t>
  </si>
  <si>
    <t>плата за оренду майна</t>
  </si>
  <si>
    <t>надходження від реалізації майна</t>
  </si>
  <si>
    <t>благодійні внески, гранти та дарунки</t>
  </si>
  <si>
    <t>кошти, що отримуються підприємством на окремі доручення</t>
  </si>
  <si>
    <t>інші</t>
  </si>
  <si>
    <t>Усього надходження (доходи)</t>
  </si>
  <si>
    <t>II. Видатки</t>
  </si>
  <si>
    <t>Видатки за рахунок надходжень відповідно до укладених договорів з Національною службою здоров'я України, в тому числі:</t>
  </si>
  <si>
    <t>поточні видатки: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</si>
  <si>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</si>
  <si>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</si>
  <si>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</si>
  <si>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</si>
  <si>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</si>
  <si>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інших послуг (крім комунальних)</t>
  </si>
  <si>
    <t>видатки на відрядження</t>
  </si>
  <si>
    <t>оплата комунальних послуг та енергоносіїв</t>
  </si>
  <si>
    <t>виплата пенсій і допомоги</t>
  </si>
  <si>
    <t>інші виплати населенню</t>
  </si>
  <si>
    <t>інші поточні видатки</t>
  </si>
  <si>
    <t>капітальні видатки:</t>
  </si>
  <si>
    <t>придбання обладнання і предметів довгострокового</t>
  </si>
  <si>
    <t>капітальний ремонт</t>
  </si>
  <si>
    <t>реконструкція</t>
  </si>
  <si>
    <t>інше (розшифрувати)</t>
  </si>
  <si>
    <t>Видатки за рахунок коштів бюджету міста, в тому числі:</t>
  </si>
  <si>
    <t>субсидії та поточні трансферти підприємствам (установам, організаціям)</t>
  </si>
  <si>
    <t>Видатки за рахунок інших надходжень,  в тому числі:</t>
  </si>
  <si>
    <t>УСЬОГО ВИДАТКИ</t>
  </si>
  <si>
    <t>III. Фінансовий результат діяльності</t>
  </si>
  <si>
    <t>Фінансовий результат, в тому числі:</t>
  </si>
  <si>
    <t>нерозподілені доходи</t>
  </si>
  <si>
    <t>резервний фонд</t>
  </si>
  <si>
    <t>ІV. Елементи операційних витрат (разом)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</si>
  <si>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</si>
  <si>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</si>
  <si>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</si>
  <si>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</si>
  <si>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</si>
  <si>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 xml:space="preserve">Разом </t>
  </si>
  <si>
    <t>V. Обов'язкові платежі до бюджету:</t>
  </si>
  <si>
    <t>податок на додану вартість</t>
  </si>
  <si>
    <t>військовий збір</t>
  </si>
  <si>
    <t>плата за землю</t>
  </si>
  <si>
    <t>податок на дохід фізичних осіб</t>
  </si>
  <si>
    <t>єдиний внесок на загальнообов'язкове державне соціальне страхування</t>
  </si>
  <si>
    <t>Усього податків, зборів та платежів</t>
  </si>
  <si>
    <t>VІ. Звіт про фінансовий план</t>
  </si>
  <si>
    <t>Необоротні активи</t>
  </si>
  <si>
    <t>Оборотні активи</t>
  </si>
  <si>
    <t>Усього  активи</t>
  </si>
  <si>
    <t>Дебіторська заборгованість</t>
  </si>
  <si>
    <t>Кредиторська заборгованість</t>
  </si>
  <si>
    <t>Основні засоби</t>
  </si>
  <si>
    <t>Первинна вартість</t>
  </si>
  <si>
    <t>VІІ. Дані про персонал та оплату праці</t>
  </si>
  <si>
    <r>
      <t xml:space="preserve">Середня кількість працівників (штатних працівників, зовнішніх сумісників та працівників, що працюють за цивільно-правовими договорами), </t>
    </r>
    <r>
      <rPr>
        <b/>
        <sz val="8.5"/>
        <color theme="1"/>
        <rFont val="Times New Roman"/>
        <family val="1"/>
        <charset val="204"/>
      </rPr>
      <t xml:space="preserve"> в тому числі</t>
    </r>
    <r>
      <rPr>
        <b/>
        <sz val="9"/>
        <color theme="1"/>
        <rFont val="Times New Roman"/>
        <family val="1"/>
        <charset val="204"/>
      </rPr>
      <t>:</t>
    </r>
  </si>
  <si>
    <t>Керівник</t>
  </si>
  <si>
    <t>Лікар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</si>
  <si>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</si>
  <si>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</si>
  <si>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</si>
  <si>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</si>
  <si>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 xml:space="preserve">Керівник </t>
  </si>
  <si>
    <r>
      <t xml:space="preserve">Середньомісячні витрати на оплату праці одного працівника,  </t>
    </r>
    <r>
      <rPr>
        <b/>
        <sz val="8.5"/>
        <color theme="1"/>
        <rFont val="Times New Roman"/>
        <family val="1"/>
        <charset val="204"/>
      </rPr>
      <t xml:space="preserve"> в тому числі:</t>
    </r>
  </si>
  <si>
    <r>
      <t xml:space="preserve">Заборгованість за заробітною платою, </t>
    </r>
    <r>
      <rPr>
        <b/>
        <sz val="8.5"/>
        <color theme="1"/>
        <rFont val="Times New Roman"/>
        <family val="1"/>
        <charset val="204"/>
      </rPr>
      <t xml:space="preserve"> в тому числі:</t>
    </r>
  </si>
  <si>
    <t>Залишок коштів на початок періоду</t>
  </si>
  <si>
    <t>В тому числі на депозитному рахунку</t>
  </si>
  <si>
    <t>Залишок коштів на кінець періоду</t>
  </si>
  <si>
    <t xml:space="preserve">В тому числі на депозитних рахунках </t>
  </si>
  <si>
    <t>Надходження (доходи) за рахунок коштів державного бюджету, в тому числі:</t>
  </si>
  <si>
    <t>окремі заходи по реалізації державних (регіональних) програм, не віднесені до заходів розвитку</t>
  </si>
  <si>
    <t>придбання обладнання і предметів довгострокового користування</t>
  </si>
  <si>
    <t>Видатки за рахунок коштів державного бюджету, в тому числі:</t>
  </si>
  <si>
    <t>Додаток 1</t>
  </si>
  <si>
    <t>до Положення про порядок складання, затвердження фінансових планів закладів охорони здоров’я, що належать до комунальної власності міської територіальної громади та діють в організаційно-правовій формі комунальних некомерційних підприємств та контролю за їх виконанням</t>
  </si>
  <si>
    <t>Коди</t>
  </si>
  <si>
    <t>За ЄДРПОУ</t>
  </si>
  <si>
    <t>За СПОДУ</t>
  </si>
  <si>
    <t>За КВЕД</t>
  </si>
  <si>
    <t>Звіт про виконання фінансового плану комунального некомерційного підприємства</t>
  </si>
  <si>
    <t xml:space="preserve">Комунальне некомерційне медичне підприємство "Центр первинної медико-саніторної допомоги № 3" м. Кременчука </t>
  </si>
  <si>
    <t>(назва підприємства)</t>
  </si>
  <si>
    <t>тис. грн.</t>
  </si>
  <si>
    <t>Звіт</t>
  </si>
  <si>
    <t>Уточнений звіт</t>
  </si>
  <si>
    <t>Зробити позначку "Х"</t>
  </si>
  <si>
    <t>інші (розшифрувати):місцеві податки та збори</t>
  </si>
  <si>
    <t xml:space="preserve">Керівник підприємства                                            </t>
  </si>
  <si>
    <t>(підпис)</t>
  </si>
  <si>
    <t>(ПІБ)</t>
  </si>
  <si>
    <t>Х</t>
  </si>
  <si>
    <t>07184</t>
  </si>
  <si>
    <t>86.21</t>
  </si>
  <si>
    <r>
      <t xml:space="preserve">Назва підприємства   </t>
    </r>
    <r>
      <rPr>
        <b/>
        <sz val="9"/>
        <color theme="1"/>
        <rFont val="Times New Roman"/>
        <family val="1"/>
        <charset val="204"/>
      </rPr>
      <t>Комунальне некомерційне медичне підприємство "Центр первинної медико-санітарної допомоги № 3" м. Кременчука</t>
    </r>
  </si>
  <si>
    <r>
      <t xml:space="preserve">Організаційно-правова форма </t>
    </r>
    <r>
      <rPr>
        <b/>
        <sz val="9"/>
        <color theme="1"/>
        <rFont val="Times New Roman"/>
        <family val="1"/>
        <charset val="204"/>
      </rPr>
      <t>Комунальне підприємство</t>
    </r>
  </si>
  <si>
    <r>
      <t xml:space="preserve">Територія </t>
    </r>
    <r>
      <rPr>
        <b/>
        <sz val="9"/>
        <color theme="1"/>
        <rFont val="Times New Roman"/>
        <family val="1"/>
        <charset val="204"/>
      </rPr>
      <t>Кременчуцька міська ТГ</t>
    </r>
  </si>
  <si>
    <r>
      <t xml:space="preserve">Орган державного управління   </t>
    </r>
    <r>
      <rPr>
        <b/>
        <sz val="9"/>
        <color theme="1"/>
        <rFont val="Times New Roman"/>
        <family val="1"/>
        <charset val="204"/>
      </rPr>
      <t xml:space="preserve">Департамент охорони здоров'я Кременчуцької міської ради Кременчуцького району Полтавської області </t>
    </r>
  </si>
  <si>
    <r>
      <t xml:space="preserve">Галузь </t>
    </r>
    <r>
      <rPr>
        <b/>
        <sz val="9"/>
        <color theme="1"/>
        <rFont val="Times New Roman"/>
        <family val="1"/>
        <charset val="204"/>
      </rPr>
      <t>Охорона здоров'я</t>
    </r>
  </si>
  <si>
    <r>
      <t xml:space="preserve">Вид економічної діяльності </t>
    </r>
    <r>
      <rPr>
        <b/>
        <sz val="9"/>
        <color theme="1"/>
        <rFont val="Times New Roman"/>
        <family val="1"/>
        <charset val="204"/>
      </rPr>
      <t>Загальна медична практика</t>
    </r>
  </si>
  <si>
    <r>
      <t xml:space="preserve">Одиниця виміру </t>
    </r>
    <r>
      <rPr>
        <b/>
        <sz val="9"/>
        <color theme="1"/>
        <rFont val="Times New Roman"/>
        <family val="1"/>
        <charset val="204"/>
      </rPr>
      <t>(тис. грн)</t>
    </r>
  </si>
  <si>
    <r>
      <t xml:space="preserve">Форма власності </t>
    </r>
    <r>
      <rPr>
        <b/>
        <sz val="9"/>
        <color theme="1"/>
        <rFont val="Times New Roman"/>
        <family val="1"/>
        <charset val="204"/>
      </rPr>
      <t>Комунальна</t>
    </r>
  </si>
  <si>
    <r>
      <t xml:space="preserve">Місцезнаходження   </t>
    </r>
    <r>
      <rPr>
        <b/>
        <sz val="9"/>
        <color theme="1"/>
        <rFont val="Times New Roman"/>
        <family val="1"/>
        <charset val="204"/>
      </rPr>
      <t>39627, Полтавська область, м. Кременчук, квартал 278, буд. 13-Б</t>
    </r>
  </si>
  <si>
    <r>
      <t xml:space="preserve">Телефон    </t>
    </r>
    <r>
      <rPr>
        <b/>
        <sz val="9"/>
        <color theme="1"/>
        <rFont val="Times New Roman"/>
        <family val="1"/>
        <charset val="204"/>
      </rPr>
      <t>+ 38 (063) 337-92-57</t>
    </r>
  </si>
  <si>
    <r>
      <t xml:space="preserve">Прізвище та ініціали керівника   </t>
    </r>
    <r>
      <rPr>
        <b/>
        <sz val="9"/>
        <color theme="1"/>
        <rFont val="Times New Roman"/>
        <family val="1"/>
        <charset val="204"/>
      </rPr>
      <t>Чорнявська Марія</t>
    </r>
  </si>
  <si>
    <r>
      <t xml:space="preserve">Фонд оплати праці, </t>
    </r>
    <r>
      <rPr>
        <b/>
        <sz val="8.5"/>
        <color theme="1"/>
        <rFont val="Times New Roman"/>
        <family val="1"/>
        <charset val="204"/>
      </rPr>
      <t>в тому числі:</t>
    </r>
  </si>
  <si>
    <t>VIII Додаткова інформація</t>
  </si>
  <si>
    <r>
      <t xml:space="preserve">Рік </t>
    </r>
    <r>
      <rPr>
        <b/>
        <sz val="9"/>
        <color theme="1"/>
        <rFont val="Times New Roman"/>
        <family val="1"/>
        <charset val="204"/>
      </rPr>
      <t xml:space="preserve">2023 </t>
    </r>
  </si>
  <si>
    <t>Марія  ЧОРНЯВСЬКА</t>
  </si>
  <si>
    <t>за  9 місяців 2023 рік (квартал, рік)</t>
  </si>
  <si>
    <t xml:space="preserve">Головний бухгалтер                                                </t>
  </si>
  <si>
    <t>Аліса САПИЦЬКА</t>
  </si>
  <si>
    <t>Середньооблікова кількість штатних працівників   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</si>
</sst>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9.5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164" fontId="6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3" xfId="0" applyBorder="1"/>
    <xf numFmtId="0" fontId="0" fillId="0" borderId="10" xfId="0" applyBorder="1"/>
    <xf numFmtId="1" fontId="0" fillId="0" borderId="10" xfId="0" applyNumberFormat="1" applyBorder="1"/>
    <xf numFmtId="0" fontId="7" fillId="0" borderId="10" xfId="0" applyFont="1" applyBorder="1" applyAlignment="1">
      <alignment horizontal="left"/>
    </xf>
    <xf numFmtId="164" fontId="7" fillId="0" borderId="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0" fontId="1" fillId="0" borderId="0" xfId="0" applyFont="1" applyBorder="1" applyAlignment="1"/>
    <xf numFmtId="49" fontId="1" fillId="0" borderId="0" xfId="0" applyNumberFormat="1" applyFont="1" applyBorder="1" applyAlignment="1"/>
    <xf numFmtId="164" fontId="0" fillId="0" borderId="0" xfId="0" applyNumberFormat="1"/>
    <xf numFmtId="164" fontId="10" fillId="0" borderId="5" xfId="0" applyNumberFormat="1" applyFont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17" fillId="0" borderId="10" xfId="0" applyFont="1" applyBorder="1" applyAlignment="1">
      <alignment horizontal="center"/>
    </xf>
    <xf numFmtId="0" fontId="17" fillId="0" borderId="0" xfId="0" applyFont="1"/>
    <xf numFmtId="164" fontId="10" fillId="0" borderId="1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10" fillId="3" borderId="5" xfId="0" applyNumberFormat="1" applyFont="1" applyFill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 indent="15"/>
    </xf>
    <xf numFmtId="0" fontId="5" fillId="0" borderId="8" xfId="0" applyFont="1" applyBorder="1" applyAlignment="1">
      <alignment horizontal="left" vertical="center" wrapText="1" indent="15"/>
    </xf>
    <xf numFmtId="0" fontId="5" fillId="0" borderId="4" xfId="0" applyFont="1" applyBorder="1" applyAlignment="1">
      <alignment horizontal="left" vertical="center" wrapText="1" indent="15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7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1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7"/>
  <sheetViews>
    <sheetView tabSelected="1" topLeftCell="A167" zoomScaleNormal="100" zoomScaleSheetLayoutView="100" workbookViewId="0">
      <selection activeCell="C165" sqref="C165:F178"/>
    </sheetView>
  </sheetViews>
  <sheetFormatPr defaultRowHeight="15" x14ac:dyDescent="0.25"/>
  <cols>
    <col min="1" max="1" width="50.5703125" customWidth="1"/>
    <col min="3" max="3" width="10" style="54" bestFit="1" customWidth="1"/>
    <col min="4" max="4" width="10" bestFit="1" customWidth="1"/>
    <col min="5" max="5" width="11.42578125" customWidth="1"/>
    <col min="6" max="6" width="15" customWidth="1"/>
    <col min="7" max="7" width="46.7109375" customWidth="1"/>
    <col min="9" max="9" width="12.42578125" customWidth="1"/>
    <col min="10" max="10" width="12" bestFit="1" customWidth="1"/>
  </cols>
  <sheetData>
    <row r="1" spans="1:19" x14ac:dyDescent="0.25">
      <c r="B1" s="112" t="s">
        <v>88</v>
      </c>
      <c r="C1" s="112"/>
      <c r="D1" s="112"/>
      <c r="E1" s="112"/>
      <c r="F1" s="112"/>
    </row>
    <row r="2" spans="1:19" ht="68.25" customHeight="1" x14ac:dyDescent="0.25">
      <c r="B2" s="113" t="s">
        <v>89</v>
      </c>
      <c r="C2" s="113"/>
      <c r="D2" s="113"/>
      <c r="E2" s="113"/>
      <c r="F2" s="113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x14ac:dyDescent="0.25">
      <c r="B3" s="19"/>
      <c r="C3" s="52"/>
      <c r="D3" s="19"/>
      <c r="E3" s="19"/>
      <c r="F3" s="19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x14ac:dyDescent="0.25">
      <c r="A4" s="28"/>
      <c r="B4" s="114" t="s">
        <v>98</v>
      </c>
      <c r="C4" s="114"/>
      <c r="D4" s="115" t="s">
        <v>105</v>
      </c>
      <c r="E4" s="115"/>
      <c r="F4" s="115"/>
    </row>
    <row r="5" spans="1:19" x14ac:dyDescent="0.25">
      <c r="A5" s="28"/>
      <c r="B5" s="114" t="s">
        <v>99</v>
      </c>
      <c r="C5" s="114"/>
      <c r="D5" s="116"/>
      <c r="E5" s="116"/>
      <c r="F5" s="116"/>
    </row>
    <row r="6" spans="1:19" x14ac:dyDescent="0.25">
      <c r="A6" s="28"/>
      <c r="B6" s="88" t="s">
        <v>100</v>
      </c>
      <c r="C6" s="88"/>
      <c r="D6" s="88"/>
      <c r="E6" s="88"/>
      <c r="F6" s="88"/>
    </row>
    <row r="7" spans="1:19" s="29" customFormat="1" x14ac:dyDescent="0.25">
      <c r="B7" s="30"/>
      <c r="C7" s="53"/>
      <c r="D7" s="31"/>
      <c r="E7" s="31"/>
      <c r="F7" s="31"/>
    </row>
    <row r="8" spans="1:19" x14ac:dyDescent="0.25">
      <c r="A8" s="122" t="s">
        <v>121</v>
      </c>
      <c r="B8" s="123"/>
      <c r="C8" s="124"/>
      <c r="D8" s="119" t="s">
        <v>90</v>
      </c>
      <c r="E8" s="120"/>
      <c r="F8" s="121"/>
    </row>
    <row r="9" spans="1:19" ht="24" customHeight="1" x14ac:dyDescent="0.25">
      <c r="A9" s="122" t="s">
        <v>108</v>
      </c>
      <c r="B9" s="123"/>
      <c r="C9" s="124"/>
      <c r="D9" s="104" t="s">
        <v>91</v>
      </c>
      <c r="E9" s="104"/>
      <c r="F9" s="33">
        <v>38742846</v>
      </c>
      <c r="G9" s="35"/>
    </row>
    <row r="10" spans="1:19" ht="15.75" customHeight="1" x14ac:dyDescent="0.25">
      <c r="A10" s="122" t="s">
        <v>109</v>
      </c>
      <c r="B10" s="123"/>
      <c r="C10" s="124"/>
      <c r="D10" s="104" t="s">
        <v>92</v>
      </c>
      <c r="E10" s="104"/>
      <c r="F10" s="34" t="s">
        <v>106</v>
      </c>
      <c r="G10" s="36"/>
    </row>
    <row r="11" spans="1:19" x14ac:dyDescent="0.25">
      <c r="A11" s="122" t="s">
        <v>110</v>
      </c>
      <c r="B11" s="123"/>
      <c r="C11" s="124"/>
      <c r="D11" s="104" t="s">
        <v>93</v>
      </c>
      <c r="E11" s="104"/>
      <c r="F11" s="33" t="s">
        <v>107</v>
      </c>
      <c r="G11" s="35"/>
    </row>
    <row r="12" spans="1:19" ht="23.25" customHeight="1" x14ac:dyDescent="0.25">
      <c r="A12" s="102" t="s">
        <v>111</v>
      </c>
      <c r="B12" s="102"/>
      <c r="C12" s="102"/>
      <c r="D12" s="102"/>
      <c r="E12" s="102"/>
      <c r="F12" s="102"/>
    </row>
    <row r="13" spans="1:19" x14ac:dyDescent="0.25">
      <c r="A13" s="102" t="s">
        <v>112</v>
      </c>
      <c r="B13" s="102"/>
      <c r="C13" s="102"/>
      <c r="D13" s="102"/>
      <c r="E13" s="102"/>
      <c r="F13" s="102"/>
    </row>
    <row r="14" spans="1:19" x14ac:dyDescent="0.25">
      <c r="A14" s="102" t="s">
        <v>113</v>
      </c>
      <c r="B14" s="102"/>
      <c r="C14" s="102"/>
      <c r="D14" s="102"/>
      <c r="E14" s="102"/>
      <c r="F14" s="102"/>
    </row>
    <row r="15" spans="1:19" x14ac:dyDescent="0.25">
      <c r="A15" s="102" t="s">
        <v>114</v>
      </c>
      <c r="B15" s="102"/>
      <c r="C15" s="102"/>
      <c r="D15" s="102"/>
      <c r="E15" s="102"/>
      <c r="F15" s="102"/>
    </row>
    <row r="16" spans="1:19" x14ac:dyDescent="0.25">
      <c r="A16" s="102" t="s">
        <v>115</v>
      </c>
      <c r="B16" s="102"/>
      <c r="C16" s="102"/>
      <c r="D16" s="102"/>
      <c r="E16" s="102"/>
      <c r="F16" s="102"/>
    </row>
    <row r="17" spans="1:6" x14ac:dyDescent="0.25">
      <c r="A17" s="103" t="s">
        <v>126</v>
      </c>
      <c r="B17" s="103"/>
      <c r="C17" s="103"/>
      <c r="D17" s="103"/>
      <c r="E17" s="103"/>
      <c r="F17" s="103"/>
    </row>
    <row r="18" spans="1:6" x14ac:dyDescent="0.25">
      <c r="A18" s="102" t="s">
        <v>116</v>
      </c>
      <c r="B18" s="102"/>
      <c r="C18" s="102"/>
      <c r="D18" s="102"/>
      <c r="E18" s="102"/>
      <c r="F18" s="102"/>
    </row>
    <row r="19" spans="1:6" x14ac:dyDescent="0.25">
      <c r="A19" s="102" t="s">
        <v>117</v>
      </c>
      <c r="B19" s="102"/>
      <c r="C19" s="102"/>
      <c r="D19" s="102"/>
      <c r="E19" s="102"/>
      <c r="F19" s="102"/>
    </row>
    <row r="20" spans="1:6" x14ac:dyDescent="0.25">
      <c r="A20" s="102" t="s">
        <v>118</v>
      </c>
      <c r="B20" s="102"/>
      <c r="C20" s="102"/>
      <c r="D20" s="102"/>
      <c r="E20" s="102"/>
      <c r="F20" s="102"/>
    </row>
    <row r="22" spans="1:6" x14ac:dyDescent="0.25">
      <c r="A22" s="107" t="s">
        <v>94</v>
      </c>
      <c r="B22" s="107"/>
      <c r="C22" s="107"/>
      <c r="D22" s="107"/>
      <c r="E22" s="107"/>
      <c r="F22" s="107"/>
    </row>
    <row r="23" spans="1:6" ht="27.75" customHeight="1" x14ac:dyDescent="0.25">
      <c r="A23" s="128" t="s">
        <v>95</v>
      </c>
      <c r="B23" s="128"/>
      <c r="C23" s="128"/>
      <c r="D23" s="128"/>
      <c r="E23" s="128"/>
      <c r="F23" s="128"/>
    </row>
    <row r="24" spans="1:6" x14ac:dyDescent="0.25">
      <c r="A24" s="105" t="s">
        <v>96</v>
      </c>
      <c r="B24" s="105"/>
      <c r="C24" s="105"/>
      <c r="D24" s="105"/>
      <c r="E24" s="105"/>
      <c r="F24" s="105"/>
    </row>
    <row r="25" spans="1:6" x14ac:dyDescent="0.25">
      <c r="A25" s="106" t="s">
        <v>123</v>
      </c>
      <c r="B25" s="107"/>
      <c r="C25" s="107"/>
      <c r="D25" s="107"/>
      <c r="E25" s="107"/>
      <c r="F25" s="107"/>
    </row>
    <row r="26" spans="1:6" ht="15.75" thickBot="1" x14ac:dyDescent="0.3">
      <c r="E26" s="125" t="s">
        <v>97</v>
      </c>
      <c r="F26" s="125"/>
    </row>
    <row r="27" spans="1:6" x14ac:dyDescent="0.25">
      <c r="A27" s="108" t="s">
        <v>0</v>
      </c>
      <c r="B27" s="98" t="s">
        <v>1</v>
      </c>
      <c r="C27" s="110" t="s">
        <v>2</v>
      </c>
      <c r="D27" s="108" t="s">
        <v>3</v>
      </c>
      <c r="E27" s="100" t="s">
        <v>4</v>
      </c>
      <c r="F27" s="100" t="s">
        <v>5</v>
      </c>
    </row>
    <row r="28" spans="1:6" ht="15.75" thickBot="1" x14ac:dyDescent="0.3">
      <c r="A28" s="109"/>
      <c r="B28" s="99"/>
      <c r="C28" s="111"/>
      <c r="D28" s="109"/>
      <c r="E28" s="101"/>
      <c r="F28" s="101"/>
    </row>
    <row r="29" spans="1:6" ht="15.75" thickBot="1" x14ac:dyDescent="0.3">
      <c r="A29" s="1">
        <v>1</v>
      </c>
      <c r="B29" s="2">
        <v>2</v>
      </c>
      <c r="C29" s="47">
        <v>3</v>
      </c>
      <c r="D29" s="2">
        <v>4</v>
      </c>
      <c r="E29" s="2">
        <v>5</v>
      </c>
      <c r="F29" s="2">
        <v>6</v>
      </c>
    </row>
    <row r="30" spans="1:6" ht="15.75" thickBot="1" x14ac:dyDescent="0.3">
      <c r="A30" s="74" t="s">
        <v>6</v>
      </c>
      <c r="B30" s="75"/>
      <c r="C30" s="75"/>
      <c r="D30" s="75"/>
      <c r="E30" s="75"/>
      <c r="F30" s="76"/>
    </row>
    <row r="31" spans="1:6" ht="21.75" thickBot="1" x14ac:dyDescent="0.3">
      <c r="A31" s="3" t="s">
        <v>7</v>
      </c>
      <c r="B31" s="2">
        <v>1100</v>
      </c>
      <c r="C31" s="40">
        <v>46576.3</v>
      </c>
      <c r="D31" s="20">
        <v>45623.4</v>
      </c>
      <c r="E31" s="20">
        <f>D31-C31</f>
        <v>-952.90000000000146</v>
      </c>
      <c r="F31" s="20">
        <f>((D31-C31)/C31)*100</f>
        <v>-2.0458902918437087</v>
      </c>
    </row>
    <row r="32" spans="1:6" ht="21.75" thickBot="1" x14ac:dyDescent="0.3">
      <c r="A32" s="3" t="s">
        <v>8</v>
      </c>
      <c r="B32" s="2">
        <v>1200</v>
      </c>
      <c r="C32" s="40">
        <f>SUM(C33:C34)</f>
        <v>5305.2</v>
      </c>
      <c r="D32" s="40">
        <f>D33+D34</f>
        <v>5089.3</v>
      </c>
      <c r="E32" s="20">
        <f>D32-C32</f>
        <v>-215.89999999999964</v>
      </c>
      <c r="F32" s="20">
        <f>((D32-C32)/C32)*100</f>
        <v>-4.0695920983186236</v>
      </c>
    </row>
    <row r="33" spans="1:13" ht="15.75" thickBot="1" x14ac:dyDescent="0.3">
      <c r="A33" s="4" t="s">
        <v>9</v>
      </c>
      <c r="B33" s="2">
        <v>1210</v>
      </c>
      <c r="C33" s="38">
        <v>5305.2</v>
      </c>
      <c r="D33" s="21">
        <f>4556.3+266.5</f>
        <v>4822.8</v>
      </c>
      <c r="E33" s="20">
        <f>D33-C33</f>
        <v>-482.39999999999964</v>
      </c>
      <c r="F33" s="20">
        <f>((D33-C33)/C33)*100</f>
        <v>-9.0929653924451426</v>
      </c>
    </row>
    <row r="34" spans="1:13" ht="15.75" thickBot="1" x14ac:dyDescent="0.3">
      <c r="A34" s="4" t="s">
        <v>10</v>
      </c>
      <c r="B34" s="2">
        <v>1220</v>
      </c>
      <c r="C34" s="38">
        <v>0</v>
      </c>
      <c r="D34" s="21">
        <v>266.5</v>
      </c>
      <c r="E34" s="21">
        <f t="shared" ref="E34:E37" si="0">D34-C34</f>
        <v>266.5</v>
      </c>
      <c r="F34" s="21">
        <v>0</v>
      </c>
    </row>
    <row r="35" spans="1:13" ht="21.75" thickBot="1" x14ac:dyDescent="0.3">
      <c r="A35" s="16" t="s">
        <v>84</v>
      </c>
      <c r="B35" s="15">
        <v>1300</v>
      </c>
      <c r="C35" s="55">
        <v>0</v>
      </c>
      <c r="D35" s="22">
        <v>0</v>
      </c>
      <c r="E35" s="21">
        <f t="shared" si="0"/>
        <v>0</v>
      </c>
      <c r="F35" s="21">
        <v>0</v>
      </c>
    </row>
    <row r="36" spans="1:13" ht="15.75" thickBot="1" x14ac:dyDescent="0.3">
      <c r="A36" s="17" t="s">
        <v>9</v>
      </c>
      <c r="B36" s="15">
        <v>1310</v>
      </c>
      <c r="C36" s="55">
        <v>0</v>
      </c>
      <c r="D36" s="22">
        <v>0</v>
      </c>
      <c r="E36" s="21">
        <f t="shared" si="0"/>
        <v>0</v>
      </c>
      <c r="F36" s="21">
        <v>0</v>
      </c>
    </row>
    <row r="37" spans="1:13" ht="15.75" thickBot="1" x14ac:dyDescent="0.3">
      <c r="A37" s="4" t="s">
        <v>10</v>
      </c>
      <c r="B37" s="2">
        <v>1320</v>
      </c>
      <c r="C37" s="38">
        <v>0</v>
      </c>
      <c r="D37" s="21">
        <v>0</v>
      </c>
      <c r="E37" s="21">
        <f t="shared" si="0"/>
        <v>0</v>
      </c>
      <c r="F37" s="21">
        <v>0</v>
      </c>
    </row>
    <row r="38" spans="1:13" ht="15.75" thickBot="1" x14ac:dyDescent="0.3">
      <c r="A38" s="3" t="s">
        <v>11</v>
      </c>
      <c r="B38" s="2">
        <v>1400</v>
      </c>
      <c r="C38" s="40">
        <f>SUM(C39:C45)</f>
        <v>702.6</v>
      </c>
      <c r="D38" s="40">
        <f>SUM(D39:D45)</f>
        <v>14239.9</v>
      </c>
      <c r="E38" s="20">
        <f>D38-C38</f>
        <v>13537.3</v>
      </c>
      <c r="F38" s="20">
        <f t="shared" ref="F38:F45" si="1">((D38-C38)/C38)*100</f>
        <v>1926.7435240535153</v>
      </c>
    </row>
    <row r="39" spans="1:13" ht="15.75" thickBot="1" x14ac:dyDescent="0.3">
      <c r="A39" s="4" t="s">
        <v>12</v>
      </c>
      <c r="B39" s="2">
        <v>1410</v>
      </c>
      <c r="C39" s="38">
        <v>14.4</v>
      </c>
      <c r="D39" s="21">
        <v>19</v>
      </c>
      <c r="E39" s="21">
        <v>0</v>
      </c>
      <c r="F39" s="20">
        <f t="shared" si="1"/>
        <v>31.944444444444443</v>
      </c>
    </row>
    <row r="40" spans="1:13" ht="15.75" thickBot="1" x14ac:dyDescent="0.3">
      <c r="A40" s="4" t="s">
        <v>13</v>
      </c>
      <c r="B40" s="2">
        <v>1420</v>
      </c>
      <c r="C40" s="38">
        <v>0</v>
      </c>
      <c r="D40" s="21">
        <v>0</v>
      </c>
      <c r="E40" s="21">
        <v>0</v>
      </c>
      <c r="F40" s="20">
        <v>0</v>
      </c>
    </row>
    <row r="41" spans="1:13" ht="15.75" thickBot="1" x14ac:dyDescent="0.3">
      <c r="A41" s="4" t="s">
        <v>14</v>
      </c>
      <c r="B41" s="2">
        <v>1430</v>
      </c>
      <c r="C41" s="38">
        <v>35.5</v>
      </c>
      <c r="D41" s="21">
        <v>32.5</v>
      </c>
      <c r="E41" s="21">
        <v>0</v>
      </c>
      <c r="F41" s="20">
        <f t="shared" si="1"/>
        <v>-8.4507042253521121</v>
      </c>
      <c r="M41" s="37"/>
    </row>
    <row r="42" spans="1:13" ht="15.75" thickBot="1" x14ac:dyDescent="0.3">
      <c r="A42" s="4" t="s">
        <v>15</v>
      </c>
      <c r="B42" s="2">
        <v>1440</v>
      </c>
      <c r="C42" s="38">
        <v>0</v>
      </c>
      <c r="D42" s="21">
        <v>0</v>
      </c>
      <c r="E42" s="21">
        <v>0</v>
      </c>
      <c r="F42" s="20">
        <v>0</v>
      </c>
    </row>
    <row r="43" spans="1:13" ht="15.75" thickBot="1" x14ac:dyDescent="0.3">
      <c r="A43" s="4" t="s">
        <v>16</v>
      </c>
      <c r="B43" s="2">
        <v>1450</v>
      </c>
      <c r="C43" s="38">
        <v>0</v>
      </c>
      <c r="D43" s="21">
        <v>0</v>
      </c>
      <c r="E43" s="21">
        <v>0</v>
      </c>
      <c r="F43" s="20">
        <v>0</v>
      </c>
    </row>
    <row r="44" spans="1:13" ht="15.75" thickBot="1" x14ac:dyDescent="0.3">
      <c r="A44" s="4" t="s">
        <v>17</v>
      </c>
      <c r="B44" s="2">
        <v>1460</v>
      </c>
      <c r="C44" s="38">
        <v>0</v>
      </c>
      <c r="D44" s="21">
        <v>0</v>
      </c>
      <c r="E44" s="21">
        <v>0</v>
      </c>
      <c r="F44" s="20">
        <v>0</v>
      </c>
    </row>
    <row r="45" spans="1:13" ht="15.75" thickBot="1" x14ac:dyDescent="0.3">
      <c r="A45" s="4" t="s">
        <v>18</v>
      </c>
      <c r="B45" s="2">
        <v>1470</v>
      </c>
      <c r="C45" s="38">
        <v>652.70000000000005</v>
      </c>
      <c r="D45" s="21">
        <f>14454.9-266.5</f>
        <v>14188.4</v>
      </c>
      <c r="E45" s="21">
        <f>D45-C45</f>
        <v>13535.699999999999</v>
      </c>
      <c r="F45" s="20">
        <f t="shared" si="1"/>
        <v>2073.8011337521061</v>
      </c>
    </row>
    <row r="46" spans="1:13" ht="15.75" thickBot="1" x14ac:dyDescent="0.3">
      <c r="A46" s="61" t="s">
        <v>19</v>
      </c>
      <c r="B46" s="62">
        <v>1500</v>
      </c>
      <c r="C46" s="63">
        <f>C31+C32+C38</f>
        <v>52584.1</v>
      </c>
      <c r="D46" s="64">
        <f>D31+D32+D38</f>
        <v>64952.600000000006</v>
      </c>
      <c r="E46" s="64">
        <f>D46-C46</f>
        <v>12368.500000000007</v>
      </c>
      <c r="F46" s="64">
        <f>((D46-C46)/C46)*100</f>
        <v>23.521368626638104</v>
      </c>
    </row>
    <row r="47" spans="1:13" ht="15.75" thickBot="1" x14ac:dyDescent="0.3">
      <c r="A47" s="77" t="s">
        <v>20</v>
      </c>
      <c r="B47" s="78"/>
      <c r="C47" s="78"/>
      <c r="D47" s="78"/>
      <c r="E47" s="78"/>
      <c r="F47" s="79"/>
    </row>
    <row r="48" spans="1:13" x14ac:dyDescent="0.25">
      <c r="A48" s="80" t="s">
        <v>21</v>
      </c>
      <c r="B48" s="86">
        <v>2100</v>
      </c>
      <c r="C48" s="82">
        <f>C50+C60+C64</f>
        <v>46576.200000000004</v>
      </c>
      <c r="D48" s="84">
        <f>D50+D60+D64</f>
        <v>47836.113619999989</v>
      </c>
      <c r="E48" s="84">
        <f>D48-C48</f>
        <v>1259.9136199999848</v>
      </c>
      <c r="F48" s="84">
        <f>((D48-C48)/C48)*100</f>
        <v>2.7050588497987915</v>
      </c>
    </row>
    <row r="49" spans="1:6" ht="15.75" thickBot="1" x14ac:dyDescent="0.3">
      <c r="A49" s="81"/>
      <c r="B49" s="87"/>
      <c r="C49" s="83"/>
      <c r="D49" s="85"/>
      <c r="E49" s="85"/>
      <c r="F49" s="85"/>
    </row>
    <row r="50" spans="1:6" ht="15.75" thickBot="1" x14ac:dyDescent="0.3">
      <c r="A50" s="3" t="s">
        <v>22</v>
      </c>
      <c r="B50" s="5">
        <v>2110</v>
      </c>
      <c r="C50" s="40">
        <f>SUM(C51:C63)</f>
        <v>46576.200000000004</v>
      </c>
      <c r="D50" s="40">
        <f>SUM(D51:D63)</f>
        <v>47770.913619999992</v>
      </c>
      <c r="E50" s="20">
        <f>D50-C50</f>
        <v>1194.7136199999877</v>
      </c>
      <c r="F50" s="21">
        <f>((D50-C50)/C50)*100</f>
        <v>2.5650731918876755</v>
      </c>
    </row>
    <row r="51" spans="1:6" ht="15.75" thickBot="1" x14ac:dyDescent="0.3">
      <c r="A51" s="6" t="s">
        <v>23</v>
      </c>
      <c r="B51" s="2">
        <v>2111</v>
      </c>
      <c r="C51" s="38">
        <v>34875.5</v>
      </c>
      <c r="D51" s="21">
        <f>33717.2-21.4</f>
        <v>33695.799999999996</v>
      </c>
      <c r="E51" s="21">
        <f>D51-C51</f>
        <v>-1179.7000000000044</v>
      </c>
      <c r="F51" s="21">
        <f t="shared" ref="F51:F78" si="2">((D51-C51)/C51)*100</f>
        <v>-3.3826038336368063</v>
      </c>
    </row>
    <row r="52" spans="1:6" ht="15.75" thickBot="1" x14ac:dyDescent="0.3">
      <c r="A52" s="6" t="s">
        <v>24</v>
      </c>
      <c r="B52" s="2">
        <v>2112</v>
      </c>
      <c r="C52" s="38">
        <v>7589.9</v>
      </c>
      <c r="D52" s="21">
        <f>7055.3-3.6</f>
        <v>7051.7</v>
      </c>
      <c r="E52" s="21">
        <f>D52-C52</f>
        <v>-538.19999999999982</v>
      </c>
      <c r="F52" s="21">
        <f t="shared" si="2"/>
        <v>-7.0910025165021917</v>
      </c>
    </row>
    <row r="53" spans="1:6" ht="15.75" thickBot="1" x14ac:dyDescent="0.3">
      <c r="A53" s="6" t="s">
        <v>25</v>
      </c>
      <c r="B53" s="2">
        <v>2113</v>
      </c>
      <c r="C53" s="38">
        <v>821.3</v>
      </c>
      <c r="D53" s="21">
        <v>2257.4</v>
      </c>
      <c r="E53" s="21">
        <f>D53-C53</f>
        <v>1436.1000000000001</v>
      </c>
      <c r="F53" s="21">
        <f t="shared" si="2"/>
        <v>174.8569341288202</v>
      </c>
    </row>
    <row r="54" spans="1:6" ht="15.75" thickBot="1" x14ac:dyDescent="0.3">
      <c r="A54" s="6" t="s">
        <v>26</v>
      </c>
      <c r="B54" s="2">
        <v>2114</v>
      </c>
      <c r="C54" s="38">
        <v>708.5</v>
      </c>
      <c r="D54" s="21">
        <v>763.6</v>
      </c>
      <c r="E54" s="21">
        <f t="shared" ref="E54:E58" si="3">D54-C54</f>
        <v>55.100000000000023</v>
      </c>
      <c r="F54" s="21">
        <f t="shared" si="2"/>
        <v>7.7769936485532849</v>
      </c>
    </row>
    <row r="55" spans="1:6" ht="15.75" thickBot="1" x14ac:dyDescent="0.3">
      <c r="A55" s="6" t="s">
        <v>27</v>
      </c>
      <c r="B55" s="2">
        <v>2115</v>
      </c>
      <c r="C55" s="38">
        <v>0</v>
      </c>
      <c r="D55" s="21">
        <v>0</v>
      </c>
      <c r="E55" s="21">
        <f t="shared" si="3"/>
        <v>0</v>
      </c>
      <c r="F55" s="21">
        <v>0</v>
      </c>
    </row>
    <row r="56" spans="1:6" ht="15.75" thickBot="1" x14ac:dyDescent="0.3">
      <c r="A56" s="6" t="s">
        <v>28</v>
      </c>
      <c r="B56" s="2">
        <v>2116</v>
      </c>
      <c r="C56" s="38">
        <v>2075.6</v>
      </c>
      <c r="D56" s="21">
        <f>4051.3-204.5</f>
        <v>3846.8</v>
      </c>
      <c r="E56" s="21">
        <f>D56-C56</f>
        <v>1771.2000000000003</v>
      </c>
      <c r="F56" s="21">
        <f t="shared" si="2"/>
        <v>85.334361148583554</v>
      </c>
    </row>
    <row r="57" spans="1:6" ht="15.75" thickBot="1" x14ac:dyDescent="0.3">
      <c r="A57" s="6" t="s">
        <v>29</v>
      </c>
      <c r="B57" s="2">
        <v>2117</v>
      </c>
      <c r="C57" s="38">
        <v>83.8</v>
      </c>
      <c r="D57" s="21">
        <v>90.1</v>
      </c>
      <c r="E57" s="21">
        <f>D57-C57</f>
        <v>6.2999999999999972</v>
      </c>
      <c r="F57" s="21">
        <f t="shared" si="2"/>
        <v>7.5178997613365119</v>
      </c>
    </row>
    <row r="58" spans="1:6" ht="15.75" thickBot="1" x14ac:dyDescent="0.3">
      <c r="A58" s="6" t="s">
        <v>30</v>
      </c>
      <c r="B58" s="2">
        <v>2118</v>
      </c>
      <c r="C58" s="38">
        <v>0</v>
      </c>
      <c r="D58" s="21">
        <v>0</v>
      </c>
      <c r="E58" s="21">
        <f t="shared" si="3"/>
        <v>0</v>
      </c>
      <c r="F58" s="21">
        <v>0</v>
      </c>
    </row>
    <row r="59" spans="1:6" ht="23.25" thickBot="1" x14ac:dyDescent="0.3">
      <c r="A59" s="14" t="s">
        <v>85</v>
      </c>
      <c r="B59" s="15">
        <v>2119</v>
      </c>
      <c r="C59" s="55">
        <v>10.9</v>
      </c>
      <c r="D59" s="21">
        <v>21</v>
      </c>
      <c r="E59" s="21">
        <f>D59-C59</f>
        <v>10.1</v>
      </c>
      <c r="F59" s="21">
        <f t="shared" si="2"/>
        <v>92.660550458715591</v>
      </c>
    </row>
    <row r="60" spans="1:6" ht="23.25" thickBot="1" x14ac:dyDescent="0.3">
      <c r="A60" s="14" t="s">
        <v>40</v>
      </c>
      <c r="B60" s="15">
        <v>2120</v>
      </c>
      <c r="C60" s="55">
        <v>0</v>
      </c>
      <c r="D60" s="21">
        <v>0</v>
      </c>
      <c r="E60" s="21">
        <f>C60-D60</f>
        <v>0</v>
      </c>
      <c r="F60" s="21">
        <v>0</v>
      </c>
    </row>
    <row r="61" spans="1:6" ht="15.75" thickBot="1" x14ac:dyDescent="0.3">
      <c r="A61" s="14" t="s">
        <v>31</v>
      </c>
      <c r="B61" s="15">
        <v>2121</v>
      </c>
      <c r="C61" s="55">
        <v>0</v>
      </c>
      <c r="D61" s="21">
        <v>0</v>
      </c>
      <c r="E61" s="21">
        <v>0</v>
      </c>
      <c r="F61" s="21">
        <v>0</v>
      </c>
    </row>
    <row r="62" spans="1:6" ht="15.75" thickBot="1" x14ac:dyDescent="0.3">
      <c r="A62" s="6" t="s">
        <v>32</v>
      </c>
      <c r="B62" s="2">
        <v>2122</v>
      </c>
      <c r="C62" s="38">
        <v>410.7</v>
      </c>
      <c r="D62" s="21">
        <f>38013.62/1000</f>
        <v>38.013620000000003</v>
      </c>
      <c r="E62" s="21">
        <f>D62-C62</f>
        <v>-372.68637999999999</v>
      </c>
      <c r="F62" s="21">
        <f t="shared" si="2"/>
        <v>-90.744187971755537</v>
      </c>
    </row>
    <row r="63" spans="1:6" ht="15.75" thickBot="1" x14ac:dyDescent="0.3">
      <c r="A63" s="6" t="s">
        <v>33</v>
      </c>
      <c r="B63" s="2">
        <v>2123</v>
      </c>
      <c r="C63" s="38">
        <v>0</v>
      </c>
      <c r="D63" s="21">
        <v>6.5</v>
      </c>
      <c r="E63" s="21">
        <f t="shared" ref="E63:E78" si="4">D63-C63</f>
        <v>6.5</v>
      </c>
      <c r="F63" s="21">
        <v>0</v>
      </c>
    </row>
    <row r="64" spans="1:6" ht="15.75" thickBot="1" x14ac:dyDescent="0.3">
      <c r="A64" s="3" t="s">
        <v>34</v>
      </c>
      <c r="B64" s="5">
        <v>2130</v>
      </c>
      <c r="C64" s="40">
        <f>SUM(C65:C68)</f>
        <v>0</v>
      </c>
      <c r="D64" s="20">
        <f>D65</f>
        <v>65.2</v>
      </c>
      <c r="E64" s="21">
        <f t="shared" si="4"/>
        <v>65.2</v>
      </c>
      <c r="F64" s="21">
        <v>0</v>
      </c>
    </row>
    <row r="65" spans="1:6" ht="15.75" thickBot="1" x14ac:dyDescent="0.3">
      <c r="A65" s="6" t="s">
        <v>35</v>
      </c>
      <c r="B65" s="2">
        <v>2131</v>
      </c>
      <c r="C65" s="38">
        <v>0</v>
      </c>
      <c r="D65" s="21">
        <v>65.2</v>
      </c>
      <c r="E65" s="21">
        <f t="shared" si="4"/>
        <v>65.2</v>
      </c>
      <c r="F65" s="21">
        <v>0</v>
      </c>
    </row>
    <row r="66" spans="1:6" ht="15.75" thickBot="1" x14ac:dyDescent="0.3">
      <c r="A66" s="6" t="s">
        <v>36</v>
      </c>
      <c r="B66" s="2">
        <v>2132</v>
      </c>
      <c r="C66" s="38">
        <v>0</v>
      </c>
      <c r="D66" s="21">
        <v>0</v>
      </c>
      <c r="E66" s="21">
        <f t="shared" si="4"/>
        <v>0</v>
      </c>
      <c r="F66" s="21">
        <v>0</v>
      </c>
    </row>
    <row r="67" spans="1:6" ht="15.75" thickBot="1" x14ac:dyDescent="0.3">
      <c r="A67" s="6" t="s">
        <v>37</v>
      </c>
      <c r="B67" s="2">
        <v>2133</v>
      </c>
      <c r="C67" s="38">
        <v>0</v>
      </c>
      <c r="D67" s="21">
        <v>0</v>
      </c>
      <c r="E67" s="21">
        <f t="shared" si="4"/>
        <v>0</v>
      </c>
      <c r="F67" s="21">
        <v>0</v>
      </c>
    </row>
    <row r="68" spans="1:6" ht="15.75" thickBot="1" x14ac:dyDescent="0.3">
      <c r="A68" s="6" t="s">
        <v>38</v>
      </c>
      <c r="B68" s="2">
        <v>2134</v>
      </c>
      <c r="C68" s="38">
        <v>0</v>
      </c>
      <c r="D68" s="21">
        <v>0</v>
      </c>
      <c r="E68" s="21">
        <f t="shared" si="4"/>
        <v>0</v>
      </c>
      <c r="F68" s="21">
        <v>0</v>
      </c>
    </row>
    <row r="69" spans="1:6" ht="15.75" thickBot="1" x14ac:dyDescent="0.3">
      <c r="A69" s="61" t="s">
        <v>39</v>
      </c>
      <c r="B69" s="62">
        <v>2200</v>
      </c>
      <c r="C69" s="63">
        <f>C70+C80+C84</f>
        <v>5305.1</v>
      </c>
      <c r="D69" s="63">
        <f>D70+D80+D84</f>
        <v>4822.8</v>
      </c>
      <c r="E69" s="65">
        <f t="shared" si="4"/>
        <v>-482.30000000000018</v>
      </c>
      <c r="F69" s="65">
        <f t="shared" si="2"/>
        <v>-9.0912518142919101</v>
      </c>
    </row>
    <row r="70" spans="1:6" ht="15.75" thickBot="1" x14ac:dyDescent="0.3">
      <c r="A70" s="3" t="s">
        <v>22</v>
      </c>
      <c r="B70" s="5">
        <v>2210</v>
      </c>
      <c r="C70" s="40">
        <f>SUM(C71:C83)</f>
        <v>5305.1</v>
      </c>
      <c r="D70" s="40">
        <f>SUM(D71:D83)</f>
        <v>4822.8</v>
      </c>
      <c r="E70" s="21">
        <f t="shared" si="4"/>
        <v>-482.30000000000018</v>
      </c>
      <c r="F70" s="21">
        <f t="shared" si="2"/>
        <v>-9.0912518142919101</v>
      </c>
    </row>
    <row r="71" spans="1:6" ht="15.75" thickBot="1" x14ac:dyDescent="0.3">
      <c r="A71" s="6" t="s">
        <v>23</v>
      </c>
      <c r="B71" s="2">
        <v>2211</v>
      </c>
      <c r="C71" s="38">
        <v>0</v>
      </c>
      <c r="D71" s="21">
        <v>0</v>
      </c>
      <c r="E71" s="21">
        <f t="shared" si="4"/>
        <v>0</v>
      </c>
      <c r="F71" s="21">
        <v>0</v>
      </c>
    </row>
    <row r="72" spans="1:6" ht="15.75" thickBot="1" x14ac:dyDescent="0.3">
      <c r="A72" s="6" t="s">
        <v>24</v>
      </c>
      <c r="B72" s="2">
        <v>2212</v>
      </c>
      <c r="C72" s="38">
        <v>0</v>
      </c>
      <c r="D72" s="21">
        <v>0</v>
      </c>
      <c r="E72" s="21">
        <f t="shared" si="4"/>
        <v>0</v>
      </c>
      <c r="F72" s="21">
        <v>0</v>
      </c>
    </row>
    <row r="73" spans="1:6" ht="15.75" thickBot="1" x14ac:dyDescent="0.3">
      <c r="A73" s="6" t="s">
        <v>25</v>
      </c>
      <c r="B73" s="2">
        <v>2213</v>
      </c>
      <c r="C73" s="38">
        <v>0</v>
      </c>
      <c r="D73" s="21">
        <v>0</v>
      </c>
      <c r="E73" s="21">
        <f t="shared" si="4"/>
        <v>0</v>
      </c>
      <c r="F73" s="21">
        <v>0</v>
      </c>
    </row>
    <row r="74" spans="1:6" ht="15.75" thickBot="1" x14ac:dyDescent="0.3">
      <c r="A74" s="6" t="s">
        <v>26</v>
      </c>
      <c r="B74" s="2">
        <v>2214</v>
      </c>
      <c r="C74" s="38">
        <v>838.1</v>
      </c>
      <c r="D74" s="21">
        <v>791.1</v>
      </c>
      <c r="E74" s="21">
        <f t="shared" si="4"/>
        <v>-47</v>
      </c>
      <c r="F74" s="21">
        <f t="shared" si="2"/>
        <v>-5.6079226822574872</v>
      </c>
    </row>
    <row r="75" spans="1:6" ht="15.75" thickBot="1" x14ac:dyDescent="0.3">
      <c r="A75" s="6" t="s">
        <v>27</v>
      </c>
      <c r="B75" s="2">
        <v>2215</v>
      </c>
      <c r="C75" s="38">
        <v>0</v>
      </c>
      <c r="D75" s="21">
        <v>0</v>
      </c>
      <c r="E75" s="21">
        <f t="shared" si="4"/>
        <v>0</v>
      </c>
      <c r="F75" s="21">
        <v>0</v>
      </c>
    </row>
    <row r="76" spans="1:6" ht="15.75" thickBot="1" x14ac:dyDescent="0.3">
      <c r="A76" s="6" t="s">
        <v>28</v>
      </c>
      <c r="B76" s="2">
        <v>2216</v>
      </c>
      <c r="C76" s="38">
        <v>32.200000000000003</v>
      </c>
      <c r="D76" s="21">
        <v>16.600000000000001</v>
      </c>
      <c r="E76" s="21">
        <f t="shared" si="4"/>
        <v>-15.600000000000001</v>
      </c>
      <c r="F76" s="21">
        <f t="shared" si="2"/>
        <v>-48.447204968944099</v>
      </c>
    </row>
    <row r="77" spans="1:6" ht="15.75" thickBot="1" x14ac:dyDescent="0.3">
      <c r="A77" s="6" t="s">
        <v>29</v>
      </c>
      <c r="B77" s="2">
        <v>2217</v>
      </c>
      <c r="C77" s="38">
        <v>0</v>
      </c>
      <c r="D77" s="21">
        <f t="shared" ref="D77" si="5">J77/1000</f>
        <v>0</v>
      </c>
      <c r="E77" s="21">
        <f t="shared" si="4"/>
        <v>0</v>
      </c>
      <c r="F77" s="21">
        <v>0</v>
      </c>
    </row>
    <row r="78" spans="1:6" ht="15.75" thickBot="1" x14ac:dyDescent="0.3">
      <c r="A78" s="6" t="s">
        <v>30</v>
      </c>
      <c r="B78" s="2">
        <v>2218</v>
      </c>
      <c r="C78" s="38">
        <v>1335.4</v>
      </c>
      <c r="D78" s="21">
        <f>1119.5</f>
        <v>1119.5</v>
      </c>
      <c r="E78" s="21">
        <f t="shared" si="4"/>
        <v>-215.90000000000009</v>
      </c>
      <c r="F78" s="21">
        <f t="shared" si="2"/>
        <v>-16.167440467275728</v>
      </c>
    </row>
    <row r="79" spans="1:6" ht="23.25" thickBot="1" x14ac:dyDescent="0.3">
      <c r="A79" s="7" t="s">
        <v>85</v>
      </c>
      <c r="B79" s="13">
        <v>2219</v>
      </c>
      <c r="C79" s="56">
        <v>0</v>
      </c>
      <c r="D79" s="21">
        <f t="shared" ref="D79:D80" si="6">J79/1000</f>
        <v>0</v>
      </c>
      <c r="E79" s="21">
        <v>0</v>
      </c>
      <c r="F79" s="21">
        <v>0</v>
      </c>
    </row>
    <row r="80" spans="1:6" ht="23.25" thickBot="1" x14ac:dyDescent="0.3">
      <c r="A80" s="14" t="s">
        <v>40</v>
      </c>
      <c r="B80" s="23">
        <v>2220</v>
      </c>
      <c r="C80" s="55">
        <v>0</v>
      </c>
      <c r="D80" s="21">
        <f t="shared" si="6"/>
        <v>0</v>
      </c>
      <c r="E80" s="21">
        <f t="shared" ref="E80:E87" si="7">C80-D80</f>
        <v>0</v>
      </c>
      <c r="F80" s="21">
        <v>0</v>
      </c>
    </row>
    <row r="81" spans="1:6" ht="15.75" thickBot="1" x14ac:dyDescent="0.3">
      <c r="A81" s="14" t="s">
        <v>31</v>
      </c>
      <c r="B81" s="15">
        <v>2221</v>
      </c>
      <c r="C81" s="55">
        <v>0</v>
      </c>
      <c r="D81" s="21">
        <f t="shared" ref="D81" si="8">(J81-I81)/1000</f>
        <v>0</v>
      </c>
      <c r="E81" s="21">
        <v>0</v>
      </c>
      <c r="F81" s="21">
        <v>0</v>
      </c>
    </row>
    <row r="82" spans="1:6" ht="15.75" thickBot="1" x14ac:dyDescent="0.3">
      <c r="A82" s="6" t="s">
        <v>32</v>
      </c>
      <c r="B82" s="2">
        <v>2222</v>
      </c>
      <c r="C82" s="38">
        <v>3099.4</v>
      </c>
      <c r="D82" s="21">
        <v>2895.6</v>
      </c>
      <c r="E82" s="21">
        <f>D82-C82</f>
        <v>-203.80000000000018</v>
      </c>
      <c r="F82" s="21">
        <f>((D82-C82)/C82)*100</f>
        <v>-6.5754662192682511</v>
      </c>
    </row>
    <row r="83" spans="1:6" ht="15.75" thickBot="1" x14ac:dyDescent="0.3">
      <c r="A83" s="6" t="s">
        <v>33</v>
      </c>
      <c r="B83" s="2">
        <v>2223</v>
      </c>
      <c r="C83" s="38">
        <v>0</v>
      </c>
      <c r="D83" s="21">
        <v>0</v>
      </c>
      <c r="E83" s="21">
        <v>0</v>
      </c>
      <c r="F83" s="21">
        <v>0</v>
      </c>
    </row>
    <row r="84" spans="1:6" ht="15.75" thickBot="1" x14ac:dyDescent="0.3">
      <c r="A84" s="3" t="s">
        <v>34</v>
      </c>
      <c r="B84" s="5">
        <v>2230</v>
      </c>
      <c r="C84" s="40">
        <f>SUM(C85:C88)</f>
        <v>0</v>
      </c>
      <c r="D84" s="20">
        <v>0</v>
      </c>
      <c r="E84" s="20">
        <f t="shared" si="7"/>
        <v>0</v>
      </c>
      <c r="F84" s="21">
        <v>0</v>
      </c>
    </row>
    <row r="85" spans="1:6" ht="15.75" thickBot="1" x14ac:dyDescent="0.3">
      <c r="A85" s="14" t="s">
        <v>86</v>
      </c>
      <c r="B85" s="15">
        <v>2231</v>
      </c>
      <c r="C85" s="55">
        <v>0</v>
      </c>
      <c r="D85" s="21">
        <f t="shared" ref="D85:D88" si="9">(J85-I85)/1000</f>
        <v>0</v>
      </c>
      <c r="E85" s="21">
        <v>0</v>
      </c>
      <c r="F85" s="21">
        <v>0</v>
      </c>
    </row>
    <row r="86" spans="1:6" ht="15.75" thickBot="1" x14ac:dyDescent="0.3">
      <c r="A86" s="14" t="s">
        <v>36</v>
      </c>
      <c r="B86" s="15">
        <v>2232</v>
      </c>
      <c r="C86" s="55">
        <v>0</v>
      </c>
      <c r="D86" s="21">
        <v>0</v>
      </c>
      <c r="E86" s="21">
        <f t="shared" si="7"/>
        <v>0</v>
      </c>
      <c r="F86" s="21">
        <v>0</v>
      </c>
    </row>
    <row r="87" spans="1:6" ht="15.75" thickBot="1" x14ac:dyDescent="0.3">
      <c r="A87" s="6" t="s">
        <v>37</v>
      </c>
      <c r="B87" s="2">
        <v>2233</v>
      </c>
      <c r="C87" s="38">
        <v>0</v>
      </c>
      <c r="D87" s="21">
        <v>0</v>
      </c>
      <c r="E87" s="21">
        <f t="shared" si="7"/>
        <v>0</v>
      </c>
      <c r="F87" s="21">
        <v>0</v>
      </c>
    </row>
    <row r="88" spans="1:6" ht="15.75" thickBot="1" x14ac:dyDescent="0.3">
      <c r="A88" s="6" t="s">
        <v>38</v>
      </c>
      <c r="B88" s="2">
        <v>2234</v>
      </c>
      <c r="C88" s="38">
        <v>0</v>
      </c>
      <c r="D88" s="21">
        <f t="shared" si="9"/>
        <v>0</v>
      </c>
      <c r="E88" s="21">
        <v>0</v>
      </c>
      <c r="F88" s="21">
        <v>0</v>
      </c>
    </row>
    <row r="89" spans="1:6" ht="15.75" thickBot="1" x14ac:dyDescent="0.3">
      <c r="A89" s="66" t="s">
        <v>87</v>
      </c>
      <c r="B89" s="67">
        <v>2300</v>
      </c>
      <c r="C89" s="68">
        <v>0</v>
      </c>
      <c r="D89" s="69">
        <f>D90</f>
        <v>0</v>
      </c>
      <c r="E89" s="69">
        <v>0</v>
      </c>
      <c r="F89" s="69">
        <v>0</v>
      </c>
    </row>
    <row r="90" spans="1:6" ht="15.75" thickBot="1" x14ac:dyDescent="0.3">
      <c r="A90" s="16" t="s">
        <v>22</v>
      </c>
      <c r="B90" s="23">
        <v>2310</v>
      </c>
      <c r="C90" s="57">
        <v>0</v>
      </c>
      <c r="D90" s="24">
        <f>D94+D96+D98+D102</f>
        <v>0</v>
      </c>
      <c r="E90" s="24">
        <v>0</v>
      </c>
      <c r="F90" s="24">
        <v>0</v>
      </c>
    </row>
    <row r="91" spans="1:6" ht="15.75" thickBot="1" x14ac:dyDescent="0.3">
      <c r="A91" s="6" t="s">
        <v>23</v>
      </c>
      <c r="B91" s="2">
        <v>2311</v>
      </c>
      <c r="C91" s="38">
        <v>0</v>
      </c>
      <c r="D91" s="21">
        <v>0</v>
      </c>
      <c r="E91" s="21">
        <v>0</v>
      </c>
      <c r="F91" s="21">
        <v>0</v>
      </c>
    </row>
    <row r="92" spans="1:6" ht="15.75" thickBot="1" x14ac:dyDescent="0.3">
      <c r="A92" s="6" t="s">
        <v>24</v>
      </c>
      <c r="B92" s="2">
        <v>2312</v>
      </c>
      <c r="C92" s="38">
        <v>0</v>
      </c>
      <c r="D92" s="21">
        <v>0</v>
      </c>
      <c r="E92" s="21">
        <v>0</v>
      </c>
      <c r="F92" s="21">
        <v>0</v>
      </c>
    </row>
    <row r="93" spans="1:6" ht="15.75" thickBot="1" x14ac:dyDescent="0.3">
      <c r="A93" s="6" t="s">
        <v>25</v>
      </c>
      <c r="B93" s="2">
        <v>2313</v>
      </c>
      <c r="C93" s="38">
        <v>0</v>
      </c>
      <c r="D93" s="21">
        <v>0</v>
      </c>
      <c r="E93" s="21">
        <v>0</v>
      </c>
      <c r="F93" s="21">
        <v>0</v>
      </c>
    </row>
    <row r="94" spans="1:6" ht="15.75" thickBot="1" x14ac:dyDescent="0.3">
      <c r="A94" s="6" t="s">
        <v>26</v>
      </c>
      <c r="B94" s="2">
        <v>2314</v>
      </c>
      <c r="C94" s="38">
        <v>0</v>
      </c>
      <c r="D94" s="21">
        <v>0</v>
      </c>
      <c r="E94" s="21">
        <v>0</v>
      </c>
      <c r="F94" s="21">
        <v>0</v>
      </c>
    </row>
    <row r="95" spans="1:6" ht="15.75" thickBot="1" x14ac:dyDescent="0.3">
      <c r="A95" s="6" t="s">
        <v>27</v>
      </c>
      <c r="B95" s="2">
        <v>2315</v>
      </c>
      <c r="C95" s="38">
        <v>0</v>
      </c>
      <c r="D95" s="21">
        <v>0</v>
      </c>
      <c r="E95" s="21">
        <v>0</v>
      </c>
      <c r="F95" s="21">
        <v>0</v>
      </c>
    </row>
    <row r="96" spans="1:6" ht="15.75" thickBot="1" x14ac:dyDescent="0.3">
      <c r="A96" s="6" t="s">
        <v>28</v>
      </c>
      <c r="B96" s="2">
        <v>2316</v>
      </c>
      <c r="C96" s="38">
        <v>0</v>
      </c>
      <c r="D96" s="21">
        <v>0</v>
      </c>
      <c r="E96" s="21">
        <v>0</v>
      </c>
      <c r="F96" s="21">
        <v>0</v>
      </c>
    </row>
    <row r="97" spans="1:6" ht="15.75" thickBot="1" x14ac:dyDescent="0.3">
      <c r="A97" s="6" t="s">
        <v>29</v>
      </c>
      <c r="B97" s="2">
        <v>2317</v>
      </c>
      <c r="C97" s="38">
        <v>0</v>
      </c>
      <c r="D97" s="21">
        <v>0</v>
      </c>
      <c r="E97" s="21">
        <v>0</v>
      </c>
      <c r="F97" s="21">
        <v>0</v>
      </c>
    </row>
    <row r="98" spans="1:6" ht="15.75" thickBot="1" x14ac:dyDescent="0.3">
      <c r="A98" s="6" t="s">
        <v>30</v>
      </c>
      <c r="B98" s="2">
        <v>2318</v>
      </c>
      <c r="C98" s="38">
        <v>0</v>
      </c>
      <c r="D98" s="21">
        <v>0</v>
      </c>
      <c r="E98" s="21">
        <v>0</v>
      </c>
      <c r="F98" s="21">
        <v>0</v>
      </c>
    </row>
    <row r="99" spans="1:6" ht="23.25" thickBot="1" x14ac:dyDescent="0.3">
      <c r="A99" s="14" t="s">
        <v>85</v>
      </c>
      <c r="B99" s="15">
        <v>2319</v>
      </c>
      <c r="C99" s="55">
        <v>0</v>
      </c>
      <c r="D99" s="22">
        <v>0</v>
      </c>
      <c r="E99" s="22">
        <v>0</v>
      </c>
      <c r="F99" s="22">
        <v>0</v>
      </c>
    </row>
    <row r="100" spans="1:6" ht="23.25" thickBot="1" x14ac:dyDescent="0.3">
      <c r="A100" s="6" t="s">
        <v>40</v>
      </c>
      <c r="B100" s="2">
        <v>2320</v>
      </c>
      <c r="C100" s="38">
        <v>0</v>
      </c>
      <c r="D100" s="21">
        <v>0</v>
      </c>
      <c r="E100" s="21">
        <v>0</v>
      </c>
      <c r="F100" s="21">
        <v>0</v>
      </c>
    </row>
    <row r="101" spans="1:6" ht="15.75" thickBot="1" x14ac:dyDescent="0.3">
      <c r="A101" s="6" t="s">
        <v>31</v>
      </c>
      <c r="B101" s="2">
        <v>2321</v>
      </c>
      <c r="C101" s="38">
        <v>0</v>
      </c>
      <c r="D101" s="21">
        <v>0</v>
      </c>
      <c r="E101" s="21">
        <v>0</v>
      </c>
      <c r="F101" s="21">
        <v>0</v>
      </c>
    </row>
    <row r="102" spans="1:6" ht="15.75" thickBot="1" x14ac:dyDescent="0.3">
      <c r="A102" s="6" t="s">
        <v>32</v>
      </c>
      <c r="B102" s="2">
        <v>2322</v>
      </c>
      <c r="C102" s="38">
        <v>0</v>
      </c>
      <c r="D102" s="21">
        <v>0</v>
      </c>
      <c r="E102" s="21">
        <v>0</v>
      </c>
      <c r="F102" s="21">
        <v>0</v>
      </c>
    </row>
    <row r="103" spans="1:6" ht="15.75" thickBot="1" x14ac:dyDescent="0.3">
      <c r="A103" s="8" t="s">
        <v>33</v>
      </c>
      <c r="B103" s="2">
        <v>2323</v>
      </c>
      <c r="C103" s="38">
        <v>0</v>
      </c>
      <c r="D103" s="21">
        <v>0</v>
      </c>
      <c r="E103" s="21">
        <v>0</v>
      </c>
      <c r="F103" s="21">
        <v>0</v>
      </c>
    </row>
    <row r="104" spans="1:6" ht="15.75" thickBot="1" x14ac:dyDescent="0.3">
      <c r="A104" s="3" t="s">
        <v>34</v>
      </c>
      <c r="B104" s="5">
        <v>2330</v>
      </c>
      <c r="C104" s="40">
        <v>0</v>
      </c>
      <c r="D104" s="20">
        <v>0</v>
      </c>
      <c r="E104" s="20">
        <v>0</v>
      </c>
      <c r="F104" s="20">
        <v>0</v>
      </c>
    </row>
    <row r="105" spans="1:6" ht="15.75" thickBot="1" x14ac:dyDescent="0.3">
      <c r="A105" s="6" t="s">
        <v>35</v>
      </c>
      <c r="B105" s="2">
        <v>2331</v>
      </c>
      <c r="C105" s="38">
        <v>0</v>
      </c>
      <c r="D105" s="21">
        <v>0</v>
      </c>
      <c r="E105" s="21">
        <v>0</v>
      </c>
      <c r="F105" s="21">
        <v>0</v>
      </c>
    </row>
    <row r="106" spans="1:6" ht="15.75" thickBot="1" x14ac:dyDescent="0.3">
      <c r="A106" s="6" t="s">
        <v>36</v>
      </c>
      <c r="B106" s="2">
        <v>2332</v>
      </c>
      <c r="C106" s="38">
        <v>0</v>
      </c>
      <c r="D106" s="21">
        <v>0</v>
      </c>
      <c r="E106" s="21">
        <v>0</v>
      </c>
      <c r="F106" s="21">
        <v>0</v>
      </c>
    </row>
    <row r="107" spans="1:6" ht="15.75" thickBot="1" x14ac:dyDescent="0.3">
      <c r="A107" s="6" t="s">
        <v>37</v>
      </c>
      <c r="B107" s="2">
        <v>2333</v>
      </c>
      <c r="C107" s="38">
        <v>0</v>
      </c>
      <c r="D107" s="21">
        <v>0</v>
      </c>
      <c r="E107" s="21">
        <v>0</v>
      </c>
      <c r="F107" s="21">
        <v>0</v>
      </c>
    </row>
    <row r="108" spans="1:6" ht="15.75" thickBot="1" x14ac:dyDescent="0.3">
      <c r="A108" s="6" t="s">
        <v>38</v>
      </c>
      <c r="B108" s="2">
        <v>2334</v>
      </c>
      <c r="C108" s="38">
        <v>0</v>
      </c>
      <c r="D108" s="21">
        <v>0</v>
      </c>
      <c r="E108" s="21">
        <v>0</v>
      </c>
      <c r="F108" s="21">
        <v>0</v>
      </c>
    </row>
    <row r="109" spans="1:6" ht="15.75" thickBot="1" x14ac:dyDescent="0.3">
      <c r="A109" s="61" t="s">
        <v>41</v>
      </c>
      <c r="B109" s="62">
        <v>2400</v>
      </c>
      <c r="C109" s="63">
        <f>C110+C120+C124</f>
        <v>702.6</v>
      </c>
      <c r="D109" s="63">
        <f>D110+D120+D124</f>
        <v>12293.7</v>
      </c>
      <c r="E109" s="64">
        <f>D109-C109</f>
        <v>11591.1</v>
      </c>
      <c r="F109" s="64">
        <f>(D109-C109)/C109*100</f>
        <v>1649.7438087105038</v>
      </c>
    </row>
    <row r="110" spans="1:6" ht="15.75" thickBot="1" x14ac:dyDescent="0.3">
      <c r="A110" s="3" t="s">
        <v>22</v>
      </c>
      <c r="B110" s="5">
        <v>2410</v>
      </c>
      <c r="C110" s="40">
        <f>SUM(C111:C119)</f>
        <v>702.6</v>
      </c>
      <c r="D110" s="40">
        <f>SUM(D112+D114+D116)</f>
        <v>12293.7</v>
      </c>
      <c r="E110" s="20">
        <f>D110-C110</f>
        <v>11591.1</v>
      </c>
      <c r="F110" s="20">
        <f>(D110-C110)/C110*100</f>
        <v>1649.7438087105038</v>
      </c>
    </row>
    <row r="111" spans="1:6" ht="15.75" thickBot="1" x14ac:dyDescent="0.3">
      <c r="A111" s="6" t="s">
        <v>23</v>
      </c>
      <c r="B111" s="2">
        <v>2411</v>
      </c>
      <c r="C111" s="38">
        <v>19.7</v>
      </c>
      <c r="D111" s="21">
        <v>21.4</v>
      </c>
      <c r="E111" s="21">
        <f>D111-C111</f>
        <v>1.6999999999999993</v>
      </c>
      <c r="F111" s="21">
        <f>(D111-C111)/C111*100</f>
        <v>8.6294416243654783</v>
      </c>
    </row>
    <row r="112" spans="1:6" ht="15.75" thickBot="1" x14ac:dyDescent="0.3">
      <c r="A112" s="6" t="s">
        <v>24</v>
      </c>
      <c r="B112" s="2">
        <v>2412</v>
      </c>
      <c r="C112" s="38">
        <v>3.9</v>
      </c>
      <c r="D112" s="21">
        <v>3.6</v>
      </c>
      <c r="E112" s="21">
        <f t="shared" ref="E112:E114" si="10">D112-C112</f>
        <v>-0.29999999999999982</v>
      </c>
      <c r="F112" s="21">
        <v>0</v>
      </c>
    </row>
    <row r="113" spans="1:8" ht="15.75" thickBot="1" x14ac:dyDescent="0.3">
      <c r="A113" s="6" t="s">
        <v>25</v>
      </c>
      <c r="B113" s="2">
        <v>2413</v>
      </c>
      <c r="C113" s="38">
        <v>0</v>
      </c>
      <c r="D113" s="21">
        <f t="shared" ref="D113" si="11">(J113-I113)/1000</f>
        <v>0</v>
      </c>
      <c r="E113" s="21">
        <f t="shared" si="10"/>
        <v>0</v>
      </c>
      <c r="F113" s="21">
        <v>0</v>
      </c>
    </row>
    <row r="114" spans="1:8" ht="15.75" thickBot="1" x14ac:dyDescent="0.3">
      <c r="A114" s="6" t="s">
        <v>26</v>
      </c>
      <c r="B114" s="2">
        <v>2414</v>
      </c>
      <c r="C114" s="38">
        <v>629.1</v>
      </c>
      <c r="D114" s="21">
        <f>11951.5+25+109.1</f>
        <v>12085.6</v>
      </c>
      <c r="E114" s="21">
        <f t="shared" si="10"/>
        <v>11456.5</v>
      </c>
      <c r="F114" s="21">
        <f>(D114-C114)/C114*100</f>
        <v>1821.0936258146558</v>
      </c>
      <c r="G114" s="70"/>
      <c r="H114" s="71"/>
    </row>
    <row r="115" spans="1:8" ht="15.75" thickBot="1" x14ac:dyDescent="0.3">
      <c r="A115" s="6" t="s">
        <v>27</v>
      </c>
      <c r="B115" s="2">
        <v>2415</v>
      </c>
      <c r="C115" s="38">
        <v>0</v>
      </c>
      <c r="D115" s="21">
        <v>0</v>
      </c>
      <c r="E115" s="21">
        <f t="shared" ref="E115:E128" si="12">C115-D115</f>
        <v>0</v>
      </c>
      <c r="F115" s="21">
        <v>0</v>
      </c>
    </row>
    <row r="116" spans="1:8" ht="15.75" thickBot="1" x14ac:dyDescent="0.3">
      <c r="A116" s="6" t="s">
        <v>28</v>
      </c>
      <c r="B116" s="2">
        <v>2416</v>
      </c>
      <c r="C116" s="38">
        <v>49.9</v>
      </c>
      <c r="D116" s="21">
        <v>204.5</v>
      </c>
      <c r="E116" s="21">
        <f>D116-C116</f>
        <v>154.6</v>
      </c>
      <c r="F116" s="21">
        <f t="shared" ref="F116" si="13">(D116-C116)/C116*100</f>
        <v>309.81963927855708</v>
      </c>
    </row>
    <row r="117" spans="1:8" ht="15.75" thickBot="1" x14ac:dyDescent="0.3">
      <c r="A117" s="6" t="s">
        <v>29</v>
      </c>
      <c r="B117" s="2">
        <v>2417</v>
      </c>
      <c r="C117" s="38">
        <v>0</v>
      </c>
      <c r="D117" s="21">
        <v>0</v>
      </c>
      <c r="E117" s="21">
        <f t="shared" si="12"/>
        <v>0</v>
      </c>
      <c r="F117" s="21">
        <v>0</v>
      </c>
    </row>
    <row r="118" spans="1:8" ht="15.75" thickBot="1" x14ac:dyDescent="0.3">
      <c r="A118" s="6" t="s">
        <v>30</v>
      </c>
      <c r="B118" s="2">
        <v>2418</v>
      </c>
      <c r="C118" s="38">
        <v>0</v>
      </c>
      <c r="D118" s="21">
        <v>0</v>
      </c>
      <c r="E118" s="21">
        <f t="shared" si="12"/>
        <v>0</v>
      </c>
      <c r="F118" s="21">
        <v>0</v>
      </c>
    </row>
    <row r="119" spans="1:8" ht="23.25" thickBot="1" x14ac:dyDescent="0.3">
      <c r="A119" s="14" t="s">
        <v>85</v>
      </c>
      <c r="B119" s="15">
        <v>2419</v>
      </c>
      <c r="C119" s="55">
        <v>0</v>
      </c>
      <c r="D119" s="22">
        <v>0</v>
      </c>
      <c r="E119" s="22">
        <f t="shared" si="12"/>
        <v>0</v>
      </c>
      <c r="F119" s="22">
        <v>0</v>
      </c>
    </row>
    <row r="120" spans="1:8" ht="23.25" thickBot="1" x14ac:dyDescent="0.3">
      <c r="A120" s="14" t="s">
        <v>40</v>
      </c>
      <c r="B120" s="23">
        <v>2420</v>
      </c>
      <c r="C120" s="57">
        <v>0</v>
      </c>
      <c r="D120" s="24">
        <v>0</v>
      </c>
      <c r="E120" s="24">
        <f t="shared" si="12"/>
        <v>0</v>
      </c>
      <c r="F120" s="24">
        <v>0</v>
      </c>
    </row>
    <row r="121" spans="1:8" ht="15.75" thickBot="1" x14ac:dyDescent="0.3">
      <c r="A121" s="14" t="s">
        <v>31</v>
      </c>
      <c r="B121" s="15">
        <v>2421</v>
      </c>
      <c r="C121" s="55">
        <v>0</v>
      </c>
      <c r="D121" s="22">
        <v>0</v>
      </c>
      <c r="E121" s="22">
        <f t="shared" si="12"/>
        <v>0</v>
      </c>
      <c r="F121" s="22">
        <v>0</v>
      </c>
    </row>
    <row r="122" spans="1:8" ht="15.75" thickBot="1" x14ac:dyDescent="0.3">
      <c r="A122" s="6" t="s">
        <v>32</v>
      </c>
      <c r="B122" s="2">
        <v>2422</v>
      </c>
      <c r="C122" s="38">
        <v>0</v>
      </c>
      <c r="D122" s="21">
        <v>0</v>
      </c>
      <c r="E122" s="21">
        <f t="shared" si="12"/>
        <v>0</v>
      </c>
      <c r="F122" s="21">
        <v>0</v>
      </c>
    </row>
    <row r="123" spans="1:8" ht="15.75" thickBot="1" x14ac:dyDescent="0.3">
      <c r="A123" s="6" t="s">
        <v>33</v>
      </c>
      <c r="B123" s="2">
        <v>2423</v>
      </c>
      <c r="C123" s="38">
        <v>0</v>
      </c>
      <c r="D123" s="21">
        <v>0</v>
      </c>
      <c r="E123" s="21">
        <f t="shared" si="12"/>
        <v>0</v>
      </c>
      <c r="F123" s="21">
        <v>0</v>
      </c>
    </row>
    <row r="124" spans="1:8" ht="15.75" thickBot="1" x14ac:dyDescent="0.3">
      <c r="A124" s="3" t="s">
        <v>34</v>
      </c>
      <c r="B124" s="5">
        <v>2430</v>
      </c>
      <c r="C124" s="40">
        <v>0</v>
      </c>
      <c r="D124" s="20">
        <v>0</v>
      </c>
      <c r="E124" s="20">
        <f t="shared" si="12"/>
        <v>0</v>
      </c>
      <c r="F124" s="20">
        <v>0</v>
      </c>
    </row>
    <row r="125" spans="1:8" ht="15.75" thickBot="1" x14ac:dyDescent="0.3">
      <c r="A125" s="6" t="s">
        <v>35</v>
      </c>
      <c r="B125" s="2">
        <v>2431</v>
      </c>
      <c r="C125" s="38">
        <v>0</v>
      </c>
      <c r="D125" s="21">
        <v>0</v>
      </c>
      <c r="E125" s="21">
        <f t="shared" si="12"/>
        <v>0</v>
      </c>
      <c r="F125" s="21">
        <v>0</v>
      </c>
    </row>
    <row r="126" spans="1:8" ht="15.75" thickBot="1" x14ac:dyDescent="0.3">
      <c r="A126" s="6" t="s">
        <v>36</v>
      </c>
      <c r="B126" s="2">
        <v>2432</v>
      </c>
      <c r="C126" s="38">
        <v>0</v>
      </c>
      <c r="D126" s="21">
        <v>0</v>
      </c>
      <c r="E126" s="21">
        <f t="shared" si="12"/>
        <v>0</v>
      </c>
      <c r="F126" s="21">
        <v>0</v>
      </c>
    </row>
    <row r="127" spans="1:8" ht="15.75" thickBot="1" x14ac:dyDescent="0.3">
      <c r="A127" s="6" t="s">
        <v>37</v>
      </c>
      <c r="B127" s="2">
        <v>2433</v>
      </c>
      <c r="C127" s="38">
        <v>0</v>
      </c>
      <c r="D127" s="21">
        <v>0</v>
      </c>
      <c r="E127" s="21">
        <f t="shared" si="12"/>
        <v>0</v>
      </c>
      <c r="F127" s="21">
        <v>0</v>
      </c>
    </row>
    <row r="128" spans="1:8" ht="15.75" thickBot="1" x14ac:dyDescent="0.3">
      <c r="A128" s="6" t="s">
        <v>38</v>
      </c>
      <c r="B128" s="2">
        <v>2434</v>
      </c>
      <c r="C128" s="38">
        <v>0</v>
      </c>
      <c r="D128" s="21">
        <v>0</v>
      </c>
      <c r="E128" s="21">
        <f t="shared" si="12"/>
        <v>0</v>
      </c>
      <c r="F128" s="21">
        <v>0</v>
      </c>
    </row>
    <row r="129" spans="1:6" ht="15.75" thickBot="1" x14ac:dyDescent="0.3">
      <c r="A129" s="61" t="s">
        <v>42</v>
      </c>
      <c r="B129" s="62">
        <v>2500</v>
      </c>
      <c r="C129" s="63">
        <f>C48+C69+C89+C109</f>
        <v>52583.9</v>
      </c>
      <c r="D129" s="64">
        <f>D48+D69+D89+D109</f>
        <v>64952.613619999989</v>
      </c>
      <c r="E129" s="64">
        <f>D129-C129</f>
        <v>12368.713619999988</v>
      </c>
      <c r="F129" s="64">
        <f>((D129-C129)/C129)*100</f>
        <v>23.521864334900965</v>
      </c>
    </row>
    <row r="130" spans="1:6" ht="15.75" thickBot="1" x14ac:dyDescent="0.3">
      <c r="A130" s="74" t="s">
        <v>43</v>
      </c>
      <c r="B130" s="75"/>
      <c r="C130" s="75"/>
      <c r="D130" s="75"/>
      <c r="E130" s="75"/>
      <c r="F130" s="76"/>
    </row>
    <row r="131" spans="1:6" ht="15.75" thickBot="1" x14ac:dyDescent="0.3">
      <c r="A131" s="3" t="s">
        <v>44</v>
      </c>
      <c r="B131" s="5">
        <v>3000</v>
      </c>
      <c r="C131" s="40">
        <f>SUM(C132:C133)</f>
        <v>0</v>
      </c>
      <c r="D131" s="60">
        <v>7553</v>
      </c>
      <c r="E131" s="20">
        <f>D131-C131</f>
        <v>7553</v>
      </c>
      <c r="F131" s="20">
        <v>0</v>
      </c>
    </row>
    <row r="132" spans="1:6" ht="15.75" thickBot="1" x14ac:dyDescent="0.3">
      <c r="A132" s="6" t="s">
        <v>45</v>
      </c>
      <c r="B132" s="2">
        <v>3100</v>
      </c>
      <c r="C132" s="38">
        <v>0</v>
      </c>
      <c r="D132" s="39">
        <v>7553.4</v>
      </c>
      <c r="E132" s="21">
        <f>D132-C132</f>
        <v>7553.4</v>
      </c>
      <c r="F132" s="21">
        <v>0</v>
      </c>
    </row>
    <row r="133" spans="1:6" ht="15.75" thickBot="1" x14ac:dyDescent="0.3">
      <c r="A133" s="6" t="s">
        <v>46</v>
      </c>
      <c r="B133" s="2">
        <v>3200</v>
      </c>
      <c r="C133" s="38">
        <v>0</v>
      </c>
      <c r="D133" s="32">
        <v>0</v>
      </c>
      <c r="E133" s="21">
        <v>0</v>
      </c>
      <c r="F133" s="21">
        <v>0</v>
      </c>
    </row>
    <row r="134" spans="1:6" ht="15.75" thickBot="1" x14ac:dyDescent="0.3">
      <c r="A134" s="89" t="s">
        <v>47</v>
      </c>
      <c r="B134" s="90"/>
      <c r="C134" s="90"/>
      <c r="D134" s="90"/>
      <c r="E134" s="90"/>
      <c r="F134" s="91"/>
    </row>
    <row r="135" spans="1:6" ht="15.75" thickBot="1" x14ac:dyDescent="0.3">
      <c r="A135" s="46" t="s">
        <v>48</v>
      </c>
      <c r="B135" s="47">
        <v>4110</v>
      </c>
      <c r="C135" s="38">
        <v>3703.3</v>
      </c>
      <c r="D135" s="72">
        <v>20756.900000000001</v>
      </c>
      <c r="E135" s="38">
        <f>D135-C135</f>
        <v>17053.600000000002</v>
      </c>
      <c r="F135" s="38">
        <f>((D135-C135)/C135)*100</f>
        <v>460.49739421596951</v>
      </c>
    </row>
    <row r="136" spans="1:6" ht="15.75" thickBot="1" x14ac:dyDescent="0.3">
      <c r="A136" s="46" t="s">
        <v>49</v>
      </c>
      <c r="B136" s="47">
        <v>4120</v>
      </c>
      <c r="C136" s="38">
        <v>34895.199999999997</v>
      </c>
      <c r="D136" s="72">
        <v>33720.1</v>
      </c>
      <c r="E136" s="38">
        <f t="shared" ref="E136:E140" si="14">D136-C136</f>
        <v>-1175.0999999999985</v>
      </c>
      <c r="F136" s="38">
        <f t="shared" ref="F136:F139" si="15">((D136-C136)/C136)*100</f>
        <v>-3.3675118640959179</v>
      </c>
    </row>
    <row r="137" spans="1:6" ht="15.75" thickBot="1" x14ac:dyDescent="0.3">
      <c r="A137" s="46" t="s">
        <v>50</v>
      </c>
      <c r="B137" s="47">
        <v>4130</v>
      </c>
      <c r="C137" s="38">
        <v>7593.8</v>
      </c>
      <c r="D137" s="72">
        <v>7052.4</v>
      </c>
      <c r="E137" s="38">
        <f t="shared" si="14"/>
        <v>-541.40000000000055</v>
      </c>
      <c r="F137" s="38">
        <f t="shared" si="15"/>
        <v>-7.1295003818904963</v>
      </c>
    </row>
    <row r="138" spans="1:6" ht="15.75" thickBot="1" x14ac:dyDescent="0.3">
      <c r="A138" s="46" t="s">
        <v>51</v>
      </c>
      <c r="B138" s="47">
        <v>4140</v>
      </c>
      <c r="C138" s="39">
        <v>1597.6</v>
      </c>
      <c r="D138" s="72">
        <v>2899.1</v>
      </c>
      <c r="E138" s="38">
        <f t="shared" si="14"/>
        <v>1301.5</v>
      </c>
      <c r="F138" s="38">
        <f t="shared" si="15"/>
        <v>81.465948923385085</v>
      </c>
    </row>
    <row r="139" spans="1:6" ht="15.75" thickBot="1" x14ac:dyDescent="0.3">
      <c r="A139" s="46" t="s">
        <v>52</v>
      </c>
      <c r="B139" s="47">
        <v>4150</v>
      </c>
      <c r="C139" s="38">
        <v>5762.5</v>
      </c>
      <c r="D139" s="72">
        <v>2476.6999999999998</v>
      </c>
      <c r="E139" s="38">
        <f t="shared" si="14"/>
        <v>-3285.8</v>
      </c>
      <c r="F139" s="38">
        <f t="shared" si="15"/>
        <v>-57.020390455531455</v>
      </c>
    </row>
    <row r="140" spans="1:6" ht="15.75" thickBot="1" x14ac:dyDescent="0.3">
      <c r="A140" s="48" t="s">
        <v>53</v>
      </c>
      <c r="B140" s="49">
        <v>4200</v>
      </c>
      <c r="C140" s="60">
        <f>SUM(C135:C139)</f>
        <v>53552.4</v>
      </c>
      <c r="D140" s="73">
        <f>SUM(D135:D139)</f>
        <v>66905.2</v>
      </c>
      <c r="E140" s="40">
        <f t="shared" si="14"/>
        <v>13352.799999999996</v>
      </c>
      <c r="F140" s="38">
        <f>((D140-C140)/C140)*100</f>
        <v>24.934083253038136</v>
      </c>
    </row>
    <row r="141" spans="1:6" ht="15.75" thickBot="1" x14ac:dyDescent="0.3">
      <c r="A141" s="92" t="s">
        <v>54</v>
      </c>
      <c r="B141" s="93"/>
      <c r="C141" s="93"/>
      <c r="D141" s="93"/>
      <c r="E141" s="93"/>
      <c r="F141" s="94"/>
    </row>
    <row r="142" spans="1:6" ht="15.75" thickBot="1" x14ac:dyDescent="0.3">
      <c r="A142" s="50" t="s">
        <v>55</v>
      </c>
      <c r="B142" s="47">
        <v>5110</v>
      </c>
      <c r="C142" s="38">
        <v>0</v>
      </c>
      <c r="D142" s="39">
        <v>3.9</v>
      </c>
      <c r="E142" s="38">
        <v>0</v>
      </c>
      <c r="F142" s="38">
        <v>0</v>
      </c>
    </row>
    <row r="143" spans="1:6" ht="15.75" thickBot="1" x14ac:dyDescent="0.3">
      <c r="A143" s="50" t="s">
        <v>56</v>
      </c>
      <c r="B143" s="47">
        <v>5120</v>
      </c>
      <c r="C143" s="38">
        <v>523.4</v>
      </c>
      <c r="D143" s="39">
        <v>344.2</v>
      </c>
      <c r="E143" s="38">
        <f>D143-C143</f>
        <v>-179.2</v>
      </c>
      <c r="F143" s="38">
        <f>((D143-C143)/C143)*100</f>
        <v>-34.237676729079098</v>
      </c>
    </row>
    <row r="144" spans="1:6" ht="15.75" thickBot="1" x14ac:dyDescent="0.3">
      <c r="A144" s="50" t="s">
        <v>57</v>
      </c>
      <c r="B144" s="47">
        <v>5130</v>
      </c>
      <c r="C144" s="38">
        <v>0</v>
      </c>
      <c r="D144" s="39">
        <v>0</v>
      </c>
      <c r="E144" s="38">
        <f t="shared" ref="E144:E148" si="16">D144-C144</f>
        <v>0</v>
      </c>
      <c r="F144" s="38">
        <v>0</v>
      </c>
    </row>
    <row r="145" spans="1:10" ht="15.75" thickBot="1" x14ac:dyDescent="0.3">
      <c r="A145" s="50" t="s">
        <v>58</v>
      </c>
      <c r="B145" s="47">
        <v>5140</v>
      </c>
      <c r="C145" s="38">
        <v>6281.2</v>
      </c>
      <c r="D145" s="39">
        <v>4127.1000000000004</v>
      </c>
      <c r="E145" s="38">
        <f t="shared" si="16"/>
        <v>-2154.0999999999995</v>
      </c>
      <c r="F145" s="38">
        <f t="shared" ref="F145" si="17">((D145-C145)/C145)*100</f>
        <v>-34.294402343501233</v>
      </c>
    </row>
    <row r="146" spans="1:10" ht="15.75" customHeight="1" thickBot="1" x14ac:dyDescent="0.3">
      <c r="A146" s="50" t="s">
        <v>59</v>
      </c>
      <c r="B146" s="47">
        <v>5150</v>
      </c>
      <c r="C146" s="38">
        <v>7593.8</v>
      </c>
      <c r="D146" s="39">
        <v>4750.3</v>
      </c>
      <c r="E146" s="38">
        <f t="shared" si="16"/>
        <v>-2843.5</v>
      </c>
      <c r="F146" s="38">
        <f t="shared" ref="F146:F148" si="18">((D146-C146)/C146)*100</f>
        <v>-37.445020938133737</v>
      </c>
      <c r="J146" s="37"/>
    </row>
    <row r="147" spans="1:10" ht="15.75" thickBot="1" x14ac:dyDescent="0.3">
      <c r="A147" s="50" t="s">
        <v>101</v>
      </c>
      <c r="B147" s="47">
        <v>5160</v>
      </c>
      <c r="C147" s="38">
        <v>0</v>
      </c>
      <c r="D147" s="39">
        <v>0</v>
      </c>
      <c r="E147" s="38">
        <f t="shared" si="16"/>
        <v>0</v>
      </c>
      <c r="F147" s="38">
        <v>0</v>
      </c>
    </row>
    <row r="148" spans="1:10" ht="15.75" thickBot="1" x14ac:dyDescent="0.3">
      <c r="A148" s="51" t="s">
        <v>60</v>
      </c>
      <c r="B148" s="49">
        <v>5200</v>
      </c>
      <c r="C148" s="40">
        <f>SUM(C142:C147)</f>
        <v>14398.4</v>
      </c>
      <c r="D148" s="60">
        <f>SUM(D142:D147)</f>
        <v>9225.5</v>
      </c>
      <c r="E148" s="40">
        <f t="shared" si="16"/>
        <v>-5172.8999999999996</v>
      </c>
      <c r="F148" s="38">
        <f t="shared" si="18"/>
        <v>-35.926908545393928</v>
      </c>
    </row>
    <row r="149" spans="1:10" ht="15.75" thickBot="1" x14ac:dyDescent="0.3">
      <c r="A149" s="95" t="s">
        <v>61</v>
      </c>
      <c r="B149" s="96"/>
      <c r="C149" s="96"/>
      <c r="D149" s="96"/>
      <c r="E149" s="96"/>
      <c r="F149" s="97"/>
    </row>
    <row r="150" spans="1:10" ht="15.75" thickBot="1" x14ac:dyDescent="0.3">
      <c r="A150" s="50" t="s">
        <v>62</v>
      </c>
      <c r="B150" s="47">
        <v>6110</v>
      </c>
      <c r="C150" s="38">
        <v>181.6</v>
      </c>
      <c r="D150" s="72">
        <v>4135</v>
      </c>
      <c r="E150" s="38">
        <f>D150-C150</f>
        <v>3953.4</v>
      </c>
      <c r="F150" s="38">
        <v>0</v>
      </c>
    </row>
    <row r="151" spans="1:10" ht="15.75" thickBot="1" x14ac:dyDescent="0.3">
      <c r="A151" s="50" t="s">
        <v>63</v>
      </c>
      <c r="B151" s="47">
        <v>6120</v>
      </c>
      <c r="C151" s="38">
        <v>1348.2</v>
      </c>
      <c r="D151" s="39">
        <v>14080.4</v>
      </c>
      <c r="E151" s="38">
        <f t="shared" ref="E151:E156" si="19">D151-C151</f>
        <v>12732.199999999999</v>
      </c>
      <c r="F151" s="38">
        <v>0</v>
      </c>
    </row>
    <row r="152" spans="1:10" ht="15.75" thickBot="1" x14ac:dyDescent="0.3">
      <c r="A152" s="50" t="s">
        <v>64</v>
      </c>
      <c r="B152" s="47">
        <v>6100</v>
      </c>
      <c r="C152" s="38">
        <f>C151+C150</f>
        <v>1529.8</v>
      </c>
      <c r="D152" s="39">
        <f>D150+D151</f>
        <v>18215.400000000001</v>
      </c>
      <c r="E152" s="38">
        <f t="shared" si="19"/>
        <v>16685.600000000002</v>
      </c>
      <c r="F152" s="38">
        <v>0</v>
      </c>
    </row>
    <row r="153" spans="1:10" ht="15.75" thickBot="1" x14ac:dyDescent="0.3">
      <c r="A153" s="50" t="s">
        <v>65</v>
      </c>
      <c r="B153" s="47">
        <v>6130</v>
      </c>
      <c r="C153" s="38">
        <v>0</v>
      </c>
      <c r="D153" s="39">
        <v>688.2</v>
      </c>
      <c r="E153" s="38">
        <f t="shared" si="19"/>
        <v>688.2</v>
      </c>
      <c r="F153" s="38">
        <v>0</v>
      </c>
    </row>
    <row r="154" spans="1:10" ht="15.75" thickBot="1" x14ac:dyDescent="0.3">
      <c r="A154" s="50" t="s">
        <v>66</v>
      </c>
      <c r="B154" s="47">
        <v>6140</v>
      </c>
      <c r="C154" s="38">
        <v>0</v>
      </c>
      <c r="D154" s="39">
        <v>609.1</v>
      </c>
      <c r="E154" s="38">
        <f t="shared" si="19"/>
        <v>609.1</v>
      </c>
      <c r="F154" s="38">
        <v>0</v>
      </c>
    </row>
    <row r="155" spans="1:10" ht="15.75" thickBot="1" x14ac:dyDescent="0.3">
      <c r="A155" s="50" t="s">
        <v>67</v>
      </c>
      <c r="B155" s="47">
        <v>6150</v>
      </c>
      <c r="C155" s="38">
        <v>9259.2000000000007</v>
      </c>
      <c r="D155" s="39">
        <v>10348.9</v>
      </c>
      <c r="E155" s="38">
        <f>D155-C155</f>
        <v>1089.6999999999989</v>
      </c>
      <c r="F155" s="38">
        <v>0</v>
      </c>
    </row>
    <row r="156" spans="1:10" ht="15.75" thickBot="1" x14ac:dyDescent="0.3">
      <c r="A156" s="50" t="s">
        <v>68</v>
      </c>
      <c r="B156" s="47">
        <v>6160</v>
      </c>
      <c r="C156" s="38">
        <v>19743.5</v>
      </c>
      <c r="D156" s="39">
        <v>23686.3</v>
      </c>
      <c r="E156" s="38">
        <f t="shared" si="19"/>
        <v>3942.7999999999993</v>
      </c>
      <c r="F156" s="38">
        <v>0</v>
      </c>
    </row>
    <row r="157" spans="1:10" ht="15.75" thickBot="1" x14ac:dyDescent="0.3">
      <c r="A157" s="89" t="s">
        <v>69</v>
      </c>
      <c r="B157" s="90"/>
      <c r="C157" s="90"/>
      <c r="D157" s="90"/>
      <c r="E157" s="90"/>
      <c r="F157" s="91"/>
    </row>
    <row r="158" spans="1:10" ht="36.75" thickBot="1" x14ac:dyDescent="0.3">
      <c r="A158" s="10" t="s">
        <v>70</v>
      </c>
      <c r="B158" s="5">
        <v>7100</v>
      </c>
      <c r="C158" s="58">
        <f>SUM(C159:C164)</f>
        <v>258</v>
      </c>
      <c r="D158" s="25">
        <f>SUM(D159:D164)</f>
        <v>246</v>
      </c>
      <c r="E158" s="25">
        <f>D158-C158</f>
        <v>-12</v>
      </c>
      <c r="F158" s="20">
        <f>((D158-C158)/C158)*100</f>
        <v>-4.6511627906976747</v>
      </c>
    </row>
    <row r="159" spans="1:10" ht="15.75" thickBot="1" x14ac:dyDescent="0.3">
      <c r="A159" s="9" t="s">
        <v>71</v>
      </c>
      <c r="B159" s="2">
        <v>7101</v>
      </c>
      <c r="C159" s="41">
        <v>1</v>
      </c>
      <c r="D159" s="41">
        <v>1</v>
      </c>
      <c r="E159" s="42">
        <v>0</v>
      </c>
      <c r="F159" s="38">
        <v>0</v>
      </c>
    </row>
    <row r="160" spans="1:10" ht="15.75" thickBot="1" x14ac:dyDescent="0.3">
      <c r="A160" s="9" t="s">
        <v>72</v>
      </c>
      <c r="B160" s="2">
        <v>7120</v>
      </c>
      <c r="C160" s="41">
        <v>66</v>
      </c>
      <c r="D160" s="41">
        <v>63</v>
      </c>
      <c r="E160" s="42">
        <v>0</v>
      </c>
      <c r="F160" s="38">
        <v>0</v>
      </c>
    </row>
    <row r="161" spans="1:6" ht="15.75" thickBot="1" x14ac:dyDescent="0.3">
      <c r="A161" s="9" t="s">
        <v>73</v>
      </c>
      <c r="B161" s="2">
        <v>7103</v>
      </c>
      <c r="C161" s="41">
        <v>21</v>
      </c>
      <c r="D161" s="41">
        <v>19</v>
      </c>
      <c r="E161" s="42">
        <v>0</v>
      </c>
      <c r="F161" s="38">
        <v>0</v>
      </c>
    </row>
    <row r="162" spans="1:6" ht="15.75" thickBot="1" x14ac:dyDescent="0.3">
      <c r="A162" s="9" t="s">
        <v>74</v>
      </c>
      <c r="B162" s="2">
        <v>7104</v>
      </c>
      <c r="C162" s="41">
        <v>117</v>
      </c>
      <c r="D162" s="41">
        <v>113</v>
      </c>
      <c r="E162" s="42">
        <v>0</v>
      </c>
      <c r="F162" s="38">
        <v>0</v>
      </c>
    </row>
    <row r="163" spans="1:6" ht="15.75" thickBot="1" x14ac:dyDescent="0.3">
      <c r="A163" s="9" t="s">
        <v>75</v>
      </c>
      <c r="B163" s="2">
        <v>7105</v>
      </c>
      <c r="C163" s="41">
        <v>16</v>
      </c>
      <c r="D163" s="41">
        <v>15</v>
      </c>
      <c r="E163" s="42">
        <v>0</v>
      </c>
      <c r="F163" s="38">
        <v>0</v>
      </c>
    </row>
    <row r="164" spans="1:6" ht="15.75" thickBot="1" x14ac:dyDescent="0.3">
      <c r="A164" s="9" t="s">
        <v>76</v>
      </c>
      <c r="B164" s="2">
        <v>7106</v>
      </c>
      <c r="C164" s="41">
        <v>37</v>
      </c>
      <c r="D164" s="41">
        <v>35</v>
      </c>
      <c r="E164" s="42">
        <v>0</v>
      </c>
      <c r="F164" s="38">
        <v>0</v>
      </c>
    </row>
    <row r="165" spans="1:6" ht="15.75" thickBot="1" x14ac:dyDescent="0.3">
      <c r="A165" s="10" t="s">
        <v>119</v>
      </c>
      <c r="B165" s="5">
        <v>7200</v>
      </c>
      <c r="C165" s="40">
        <f>SUM(C166:C171)</f>
        <v>34895.200000000004</v>
      </c>
      <c r="D165" s="40">
        <f>SUM(D166:D171)</f>
        <v>33695.800000000003</v>
      </c>
      <c r="E165" s="40">
        <f>D165-C165</f>
        <v>-1199.4000000000015</v>
      </c>
      <c r="F165" s="38">
        <f>((D165-C165)/C165)*100</f>
        <v>-3.4371489488525682</v>
      </c>
    </row>
    <row r="166" spans="1:6" ht="15.75" thickBot="1" x14ac:dyDescent="0.3">
      <c r="A166" s="9" t="s">
        <v>77</v>
      </c>
      <c r="B166" s="2">
        <v>7201</v>
      </c>
      <c r="C166" s="38">
        <v>439.7</v>
      </c>
      <c r="D166" s="38">
        <v>507.9</v>
      </c>
      <c r="E166" s="42">
        <f>D166-C166</f>
        <v>68.199999999999989</v>
      </c>
      <c r="F166" s="38">
        <f t="shared" ref="F166:F178" si="20">((D166-C166)/C166)*100</f>
        <v>15.510575392312939</v>
      </c>
    </row>
    <row r="167" spans="1:6" ht="15.75" thickBot="1" x14ac:dyDescent="0.3">
      <c r="A167" s="9" t="s">
        <v>72</v>
      </c>
      <c r="B167" s="2">
        <v>7202</v>
      </c>
      <c r="C167" s="38">
        <v>12016.6</v>
      </c>
      <c r="D167" s="38">
        <v>10726.8</v>
      </c>
      <c r="E167" s="42">
        <f t="shared" ref="E167:E171" si="21">D167-C167</f>
        <v>-1289.8000000000011</v>
      </c>
      <c r="F167" s="38">
        <f t="shared" si="20"/>
        <v>-10.733485345272383</v>
      </c>
    </row>
    <row r="168" spans="1:6" ht="15.75" thickBot="1" x14ac:dyDescent="0.3">
      <c r="A168" s="9" t="s">
        <v>73</v>
      </c>
      <c r="B168" s="2">
        <v>7203</v>
      </c>
      <c r="C168" s="38">
        <v>4192.5</v>
      </c>
      <c r="D168" s="38">
        <v>4205.3</v>
      </c>
      <c r="E168" s="42">
        <f t="shared" si="21"/>
        <v>12.800000000000182</v>
      </c>
      <c r="F168" s="38">
        <f t="shared" si="20"/>
        <v>0.30530709600477479</v>
      </c>
    </row>
    <row r="169" spans="1:6" ht="15.75" thickBot="1" x14ac:dyDescent="0.3">
      <c r="A169" s="9" t="s">
        <v>74</v>
      </c>
      <c r="B169" s="2">
        <v>7204</v>
      </c>
      <c r="C169" s="38">
        <v>14490.1</v>
      </c>
      <c r="D169" s="38">
        <v>14197.7</v>
      </c>
      <c r="E169" s="42">
        <f t="shared" si="21"/>
        <v>-292.39999999999964</v>
      </c>
      <c r="F169" s="38">
        <f t="shared" si="20"/>
        <v>-2.0179294828883143</v>
      </c>
    </row>
    <row r="170" spans="1:6" ht="15.75" thickBot="1" x14ac:dyDescent="0.3">
      <c r="A170" s="9" t="s">
        <v>75</v>
      </c>
      <c r="B170" s="2">
        <v>7205</v>
      </c>
      <c r="C170" s="38">
        <v>1015.2</v>
      </c>
      <c r="D170" s="38">
        <v>1175.2</v>
      </c>
      <c r="E170" s="42">
        <f t="shared" si="21"/>
        <v>160</v>
      </c>
      <c r="F170" s="38">
        <f t="shared" si="20"/>
        <v>15.760441292356187</v>
      </c>
    </row>
    <row r="171" spans="1:6" ht="15.75" thickBot="1" x14ac:dyDescent="0.3">
      <c r="A171" s="9" t="s">
        <v>76</v>
      </c>
      <c r="B171" s="2">
        <v>7206</v>
      </c>
      <c r="C171" s="38">
        <v>2741.1</v>
      </c>
      <c r="D171" s="38">
        <v>2882.9</v>
      </c>
      <c r="E171" s="42">
        <f t="shared" si="21"/>
        <v>141.80000000000018</v>
      </c>
      <c r="F171" s="38">
        <f t="shared" si="20"/>
        <v>5.1731056874977268</v>
      </c>
    </row>
    <row r="172" spans="1:6" ht="24.75" thickBot="1" x14ac:dyDescent="0.3">
      <c r="A172" s="10" t="s">
        <v>78</v>
      </c>
      <c r="B172" s="5">
        <v>7300</v>
      </c>
      <c r="C172" s="60">
        <f t="shared" ref="C172:D178" si="22">C165/C158/9</f>
        <v>15.028079242032732</v>
      </c>
      <c r="D172" s="60">
        <f t="shared" si="22"/>
        <v>15.219421860885278</v>
      </c>
      <c r="E172" s="60">
        <f>D172-C172</f>
        <v>0.19134261885254666</v>
      </c>
      <c r="F172" s="60">
        <f>((D172-C172)/C172)*100</f>
        <v>1.2732340292521989</v>
      </c>
    </row>
    <row r="173" spans="1:6" ht="15.75" thickBot="1" x14ac:dyDescent="0.3">
      <c r="A173" s="9" t="s">
        <v>71</v>
      </c>
      <c r="B173" s="2">
        <v>7301</v>
      </c>
      <c r="C173" s="43">
        <f t="shared" si="22"/>
        <v>48.855555555555554</v>
      </c>
      <c r="D173" s="43">
        <f t="shared" si="22"/>
        <v>56.43333333333333</v>
      </c>
      <c r="E173" s="42">
        <f>D173-C173</f>
        <v>7.5777777777777757</v>
      </c>
      <c r="F173" s="38">
        <f t="shared" si="20"/>
        <v>15.510575392312937</v>
      </c>
    </row>
    <row r="174" spans="1:6" ht="15.75" thickBot="1" x14ac:dyDescent="0.3">
      <c r="A174" s="9" t="s">
        <v>72</v>
      </c>
      <c r="B174" s="2">
        <v>7302</v>
      </c>
      <c r="C174" s="43">
        <f t="shared" si="22"/>
        <v>20.229966329966331</v>
      </c>
      <c r="D174" s="43">
        <f t="shared" si="22"/>
        <v>18.918518518518518</v>
      </c>
      <c r="E174" s="42">
        <f t="shared" ref="E174:E178" si="23">D174-C174</f>
        <v>-1.3114478114478132</v>
      </c>
      <c r="F174" s="38">
        <f>((D174-C174)/C174)*100</f>
        <v>-6.482698933142494</v>
      </c>
    </row>
    <row r="175" spans="1:6" ht="15.75" thickBot="1" x14ac:dyDescent="0.3">
      <c r="A175" s="9" t="s">
        <v>73</v>
      </c>
      <c r="B175" s="2">
        <v>7303</v>
      </c>
      <c r="C175" s="43">
        <f t="shared" si="22"/>
        <v>22.182539682539684</v>
      </c>
      <c r="D175" s="43">
        <f t="shared" si="22"/>
        <v>24.592397660818715</v>
      </c>
      <c r="E175" s="42">
        <f t="shared" si="23"/>
        <v>2.4098579782790317</v>
      </c>
      <c r="F175" s="38">
        <f t="shared" si="20"/>
        <v>10.863760474531592</v>
      </c>
    </row>
    <row r="176" spans="1:6" ht="15.75" thickBot="1" x14ac:dyDescent="0.3">
      <c r="A176" s="9" t="s">
        <v>74</v>
      </c>
      <c r="B176" s="2">
        <v>7304</v>
      </c>
      <c r="C176" s="43">
        <f t="shared" si="22"/>
        <v>13.760778727445395</v>
      </c>
      <c r="D176" s="43">
        <f t="shared" si="22"/>
        <v>13.960373647984268</v>
      </c>
      <c r="E176" s="42">
        <f t="shared" si="23"/>
        <v>0.19959492053887296</v>
      </c>
      <c r="F176" s="38">
        <f t="shared" si="20"/>
        <v>1.4504623938235983</v>
      </c>
    </row>
    <row r="177" spans="1:6" ht="15.75" thickBot="1" x14ac:dyDescent="0.3">
      <c r="A177" s="9" t="s">
        <v>75</v>
      </c>
      <c r="B177" s="2">
        <v>7305</v>
      </c>
      <c r="C177" s="43">
        <f t="shared" si="22"/>
        <v>7.0500000000000007</v>
      </c>
      <c r="D177" s="43">
        <f t="shared" si="22"/>
        <v>8.7051851851851847</v>
      </c>
      <c r="E177" s="42">
        <f t="shared" si="23"/>
        <v>1.655185185185184</v>
      </c>
      <c r="F177" s="38">
        <f t="shared" si="20"/>
        <v>23.477804045179912</v>
      </c>
    </row>
    <row r="178" spans="1:6" ht="15.75" thickBot="1" x14ac:dyDescent="0.3">
      <c r="A178" s="9" t="s">
        <v>76</v>
      </c>
      <c r="B178" s="2">
        <v>7306</v>
      </c>
      <c r="C178" s="43">
        <f t="shared" si="22"/>
        <v>8.2315315315315321</v>
      </c>
      <c r="D178" s="43">
        <f t="shared" si="22"/>
        <v>9.1520634920634922</v>
      </c>
      <c r="E178" s="42">
        <f t="shared" si="23"/>
        <v>0.92053196053196018</v>
      </c>
      <c r="F178" s="38">
        <f t="shared" si="20"/>
        <v>11.182997441069013</v>
      </c>
    </row>
    <row r="179" spans="1:6" ht="15.75" thickBot="1" x14ac:dyDescent="0.3">
      <c r="A179" s="10" t="s">
        <v>79</v>
      </c>
      <c r="B179" s="5">
        <v>7400</v>
      </c>
      <c r="C179" s="44">
        <v>0</v>
      </c>
      <c r="D179" s="44">
        <v>0</v>
      </c>
      <c r="E179" s="44">
        <v>0</v>
      </c>
      <c r="F179" s="38">
        <v>0</v>
      </c>
    </row>
    <row r="180" spans="1:6" ht="15.75" thickBot="1" x14ac:dyDescent="0.3">
      <c r="A180" s="9" t="s">
        <v>71</v>
      </c>
      <c r="B180" s="2">
        <v>7401</v>
      </c>
      <c r="C180" s="45">
        <v>0</v>
      </c>
      <c r="D180" s="45">
        <v>0</v>
      </c>
      <c r="E180" s="45">
        <v>0</v>
      </c>
      <c r="F180" s="38">
        <v>0</v>
      </c>
    </row>
    <row r="181" spans="1:6" ht="15.75" thickBot="1" x14ac:dyDescent="0.3">
      <c r="A181" s="9" t="s">
        <v>72</v>
      </c>
      <c r="B181" s="2">
        <v>7402</v>
      </c>
      <c r="C181" s="45">
        <v>0</v>
      </c>
      <c r="D181" s="45">
        <v>0</v>
      </c>
      <c r="E181" s="45">
        <v>0</v>
      </c>
      <c r="F181" s="38">
        <v>0</v>
      </c>
    </row>
    <row r="182" spans="1:6" ht="15.75" thickBot="1" x14ac:dyDescent="0.3">
      <c r="A182" s="9" t="s">
        <v>73</v>
      </c>
      <c r="B182" s="2">
        <v>7403</v>
      </c>
      <c r="C182" s="45">
        <v>0</v>
      </c>
      <c r="D182" s="45">
        <v>0</v>
      </c>
      <c r="E182" s="45">
        <v>0</v>
      </c>
      <c r="F182" s="38">
        <v>0</v>
      </c>
    </row>
    <row r="183" spans="1:6" ht="15.75" thickBot="1" x14ac:dyDescent="0.3">
      <c r="A183" s="9" t="s">
        <v>74</v>
      </c>
      <c r="B183" s="2">
        <v>7404</v>
      </c>
      <c r="C183" s="45">
        <v>0</v>
      </c>
      <c r="D183" s="45">
        <v>0</v>
      </c>
      <c r="E183" s="45">
        <v>0</v>
      </c>
      <c r="F183" s="38">
        <v>0</v>
      </c>
    </row>
    <row r="184" spans="1:6" ht="15.75" thickBot="1" x14ac:dyDescent="0.3">
      <c r="A184" s="9" t="s">
        <v>75</v>
      </c>
      <c r="B184" s="2">
        <v>7405</v>
      </c>
      <c r="C184" s="45">
        <v>0</v>
      </c>
      <c r="D184" s="45">
        <v>0</v>
      </c>
      <c r="E184" s="45">
        <v>0</v>
      </c>
      <c r="F184" s="38">
        <v>0</v>
      </c>
    </row>
    <row r="185" spans="1:6" ht="15.75" thickBot="1" x14ac:dyDescent="0.3">
      <c r="A185" s="9" t="s">
        <v>76</v>
      </c>
      <c r="B185" s="2">
        <v>7406</v>
      </c>
      <c r="C185" s="45">
        <v>0</v>
      </c>
      <c r="D185" s="45">
        <v>0</v>
      </c>
      <c r="E185" s="45">
        <v>0</v>
      </c>
      <c r="F185" s="38">
        <v>0</v>
      </c>
    </row>
    <row r="186" spans="1:6" ht="15.75" thickBot="1" x14ac:dyDescent="0.3">
      <c r="A186" s="74" t="s">
        <v>120</v>
      </c>
      <c r="B186" s="75"/>
      <c r="C186" s="75"/>
      <c r="D186" s="75"/>
      <c r="E186" s="75"/>
      <c r="F186" s="75"/>
    </row>
    <row r="187" spans="1:6" ht="15.75" thickBot="1" x14ac:dyDescent="0.3">
      <c r="A187" s="9" t="s">
        <v>80</v>
      </c>
      <c r="B187" s="2">
        <v>8110</v>
      </c>
      <c r="C187" s="38">
        <v>0</v>
      </c>
      <c r="D187" s="32">
        <v>6665.2</v>
      </c>
      <c r="E187" s="32">
        <v>0</v>
      </c>
      <c r="F187" s="21">
        <v>0</v>
      </c>
    </row>
    <row r="188" spans="1:6" ht="15.75" thickBot="1" x14ac:dyDescent="0.3">
      <c r="A188" s="9" t="s">
        <v>81</v>
      </c>
      <c r="B188" s="2">
        <v>8120</v>
      </c>
      <c r="C188" s="38">
        <v>0</v>
      </c>
      <c r="D188" s="32">
        <v>0</v>
      </c>
      <c r="E188" s="32">
        <v>0</v>
      </c>
      <c r="F188" s="21">
        <v>0</v>
      </c>
    </row>
    <row r="189" spans="1:6" ht="15.75" thickBot="1" x14ac:dyDescent="0.3">
      <c r="A189" s="9" t="s">
        <v>82</v>
      </c>
      <c r="B189" s="2">
        <v>8130</v>
      </c>
      <c r="C189" s="38">
        <v>0</v>
      </c>
      <c r="D189" s="32">
        <v>5125.2</v>
      </c>
      <c r="E189" s="32">
        <v>0</v>
      </c>
      <c r="F189" s="21">
        <v>0</v>
      </c>
    </row>
    <row r="190" spans="1:6" ht="15.75" thickBot="1" x14ac:dyDescent="0.3">
      <c r="A190" s="9" t="s">
        <v>83</v>
      </c>
      <c r="B190" s="2">
        <v>8140</v>
      </c>
      <c r="C190" s="38">
        <v>0</v>
      </c>
      <c r="D190" s="32">
        <v>0</v>
      </c>
      <c r="E190" s="32">
        <v>0</v>
      </c>
      <c r="F190" s="21">
        <v>0</v>
      </c>
    </row>
    <row r="192" spans="1:6" x14ac:dyDescent="0.25">
      <c r="A192" s="11"/>
    </row>
    <row r="193" spans="1:6" x14ac:dyDescent="0.25">
      <c r="A193" s="12" t="s">
        <v>102</v>
      </c>
      <c r="B193" s="126"/>
      <c r="C193" s="126"/>
      <c r="D193" s="127" t="s">
        <v>122</v>
      </c>
      <c r="E193" s="127"/>
      <c r="F193" s="127"/>
    </row>
    <row r="194" spans="1:6" x14ac:dyDescent="0.25">
      <c r="A194" s="12"/>
      <c r="B194" s="117" t="s">
        <v>103</v>
      </c>
      <c r="C194" s="117"/>
      <c r="D194" s="118" t="s">
        <v>104</v>
      </c>
      <c r="E194" s="118"/>
      <c r="F194" s="118"/>
    </row>
    <row r="195" spans="1:6" x14ac:dyDescent="0.25">
      <c r="A195" s="12"/>
      <c r="B195" s="26"/>
      <c r="C195" s="59"/>
      <c r="D195" s="27"/>
      <c r="E195" s="27"/>
      <c r="F195" s="27"/>
    </row>
    <row r="196" spans="1:6" x14ac:dyDescent="0.25">
      <c r="A196" s="12" t="s">
        <v>124</v>
      </c>
      <c r="B196" s="126"/>
      <c r="C196" s="126"/>
      <c r="D196" s="127" t="s">
        <v>125</v>
      </c>
      <c r="E196" s="127"/>
      <c r="F196" s="127"/>
    </row>
    <row r="197" spans="1:6" x14ac:dyDescent="0.25">
      <c r="B197" s="117" t="s">
        <v>103</v>
      </c>
      <c r="C197" s="117"/>
      <c r="D197" s="118" t="s">
        <v>104</v>
      </c>
      <c r="E197" s="118"/>
      <c r="F197" s="118"/>
    </row>
  </sheetData>
  <mergeCells count="57">
    <mergeCell ref="B197:C197"/>
    <mergeCell ref="D197:F197"/>
    <mergeCell ref="D8:F8"/>
    <mergeCell ref="A8:C8"/>
    <mergeCell ref="A9:C9"/>
    <mergeCell ref="A10:C10"/>
    <mergeCell ref="A11:C11"/>
    <mergeCell ref="E26:F26"/>
    <mergeCell ref="B193:C193"/>
    <mergeCell ref="D193:F193"/>
    <mergeCell ref="B194:C194"/>
    <mergeCell ref="D194:F194"/>
    <mergeCell ref="B196:C196"/>
    <mergeCell ref="D196:F196"/>
    <mergeCell ref="A22:F22"/>
    <mergeCell ref="A23:F23"/>
    <mergeCell ref="B1:F1"/>
    <mergeCell ref="B2:F2"/>
    <mergeCell ref="B5:C5"/>
    <mergeCell ref="B4:C4"/>
    <mergeCell ref="D4:F4"/>
    <mergeCell ref="D5:F5"/>
    <mergeCell ref="A24:F24"/>
    <mergeCell ref="A25:F25"/>
    <mergeCell ref="D27:D28"/>
    <mergeCell ref="C27:C28"/>
    <mergeCell ref="A27:A28"/>
    <mergeCell ref="A17:F17"/>
    <mergeCell ref="D9:E9"/>
    <mergeCell ref="D10:E10"/>
    <mergeCell ref="D11:E11"/>
    <mergeCell ref="A16:F16"/>
    <mergeCell ref="B6:F6"/>
    <mergeCell ref="A134:F134"/>
    <mergeCell ref="A141:F141"/>
    <mergeCell ref="A149:F149"/>
    <mergeCell ref="A157:F157"/>
    <mergeCell ref="B27:B28"/>
    <mergeCell ref="E27:E28"/>
    <mergeCell ref="F27:F28"/>
    <mergeCell ref="A30:F30"/>
    <mergeCell ref="A18:F18"/>
    <mergeCell ref="A19:F19"/>
    <mergeCell ref="A20:F20"/>
    <mergeCell ref="A12:F12"/>
    <mergeCell ref="A13:F13"/>
    <mergeCell ref="A14:F14"/>
    <mergeCell ref="A15:F15"/>
    <mergeCell ref="A186:F186"/>
    <mergeCell ref="A130:F130"/>
    <mergeCell ref="A47:F47"/>
    <mergeCell ref="A48:A49"/>
    <mergeCell ref="C48:C49"/>
    <mergeCell ref="D48:D49"/>
    <mergeCell ref="E48:E49"/>
    <mergeCell ref="F48:F49"/>
    <mergeCell ref="B48:B49"/>
  </mergeCells>
  <pageMargins left="0.7" right="0.7" top="0.75" bottom="0.75" header="0.3" footer="0.3"/>
  <pageSetup paperSize="9" scale="82" orientation="portrait" r:id="rId1"/>
  <ignoredErrors>
    <ignoredError sqref="C110" formulaRange="1"/>
    <ignoredError sqref="E53 D113 E115:E1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work7</dc:creator>
  <cp:lastModifiedBy>kadr</cp:lastModifiedBy>
  <cp:lastPrinted>2023-07-20T06:15:53Z</cp:lastPrinted>
  <dcterms:created xsi:type="dcterms:W3CDTF">2021-01-20T08:11:39Z</dcterms:created>
  <dcterms:modified xsi:type="dcterms:W3CDTF">2024-02-06T12:32:28Z</dcterms:modified>
</cp:coreProperties>
</file>